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date1904="1" showInkAnnotation="0" autoCompressPictures="0"/>
  <bookViews>
    <workbookView xWindow="160" yWindow="0" windowWidth="25600" windowHeight="18360" tabRatio="5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B29" i="1"/>
  <c r="E29" i="1"/>
  <c r="F29" i="1"/>
  <c r="D29" i="1"/>
  <c r="G29" i="1"/>
  <c r="H29" i="1"/>
  <c r="B22" i="1"/>
  <c r="D22" i="1"/>
  <c r="E22" i="1"/>
  <c r="G22" i="1"/>
  <c r="F22" i="1"/>
  <c r="H22" i="1"/>
  <c r="B27" i="1"/>
  <c r="D27" i="1"/>
  <c r="E27" i="1"/>
  <c r="F27" i="1"/>
  <c r="G27" i="1"/>
  <c r="H27" i="1"/>
  <c r="B24" i="1"/>
  <c r="E24" i="1"/>
  <c r="D24" i="1"/>
  <c r="G24" i="1"/>
  <c r="F24" i="1"/>
  <c r="H24" i="1"/>
  <c r="B15" i="1"/>
  <c r="H15" i="1"/>
  <c r="B25" i="1"/>
  <c r="D25" i="1"/>
  <c r="G25" i="1"/>
  <c r="E25" i="1"/>
  <c r="F25" i="1"/>
  <c r="H25" i="1"/>
  <c r="B26" i="1"/>
  <c r="E26" i="1"/>
  <c r="F26" i="1"/>
  <c r="D26" i="1"/>
  <c r="G26" i="1"/>
  <c r="H26" i="1"/>
  <c r="B19" i="1"/>
  <c r="D19" i="1"/>
  <c r="E19" i="1"/>
  <c r="G19" i="1"/>
  <c r="F19" i="1"/>
  <c r="H19" i="1"/>
  <c r="B20" i="1"/>
  <c r="D20" i="1"/>
  <c r="E20" i="1"/>
  <c r="G20" i="1"/>
  <c r="F20" i="1"/>
  <c r="H20" i="1"/>
  <c r="B21" i="1"/>
  <c r="D21" i="1"/>
  <c r="E21" i="1"/>
  <c r="G21" i="1"/>
  <c r="F21" i="1"/>
  <c r="H21" i="1"/>
  <c r="B23" i="1"/>
  <c r="D23" i="1"/>
  <c r="E23" i="1"/>
  <c r="G23" i="1"/>
  <c r="F23" i="1"/>
  <c r="H23" i="1"/>
  <c r="B28" i="1"/>
  <c r="D28" i="1"/>
  <c r="E28" i="1"/>
  <c r="F28" i="1"/>
  <c r="G28" i="1"/>
  <c r="H28" i="1"/>
  <c r="B30" i="1"/>
  <c r="D30" i="1"/>
  <c r="E30" i="1"/>
  <c r="F30" i="1"/>
  <c r="G30" i="1"/>
  <c r="H30" i="1"/>
  <c r="B31" i="1"/>
  <c r="D31" i="1"/>
  <c r="E31" i="1"/>
  <c r="F31" i="1"/>
  <c r="G31" i="1"/>
  <c r="H31" i="1"/>
  <c r="B32" i="1"/>
  <c r="D32" i="1"/>
  <c r="E32" i="1"/>
  <c r="F32" i="1"/>
  <c r="G32" i="1"/>
  <c r="H32" i="1"/>
  <c r="B33" i="1"/>
  <c r="D33" i="1"/>
  <c r="E33" i="1"/>
  <c r="F33" i="1"/>
  <c r="G33" i="1"/>
  <c r="H33" i="1"/>
  <c r="B18" i="1"/>
  <c r="E8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" i="1"/>
  <c r="D18" i="1"/>
  <c r="E18" i="1"/>
  <c r="E135" i="1"/>
  <c r="F135" i="1"/>
  <c r="D135" i="1"/>
  <c r="G135" i="1"/>
  <c r="H135" i="1"/>
  <c r="D71" i="1"/>
  <c r="E71" i="1"/>
  <c r="G71" i="1"/>
  <c r="F71" i="1"/>
  <c r="H71" i="1"/>
  <c r="D72" i="1"/>
  <c r="E72" i="1"/>
  <c r="G72" i="1"/>
  <c r="F72" i="1"/>
  <c r="H72" i="1"/>
  <c r="D73" i="1"/>
  <c r="E73" i="1"/>
  <c r="G73" i="1"/>
  <c r="F73" i="1"/>
  <c r="H73" i="1"/>
  <c r="D74" i="1"/>
  <c r="E74" i="1"/>
  <c r="G74" i="1"/>
  <c r="F74" i="1"/>
  <c r="H74" i="1"/>
  <c r="D75" i="1"/>
  <c r="E75" i="1"/>
  <c r="G75" i="1"/>
  <c r="F75" i="1"/>
  <c r="H75" i="1"/>
  <c r="D76" i="1"/>
  <c r="E76" i="1"/>
  <c r="G76" i="1"/>
  <c r="F76" i="1"/>
  <c r="H76" i="1"/>
  <c r="D77" i="1"/>
  <c r="E77" i="1"/>
  <c r="G77" i="1"/>
  <c r="F77" i="1"/>
  <c r="H77" i="1"/>
  <c r="D78" i="1"/>
  <c r="E78" i="1"/>
  <c r="G78" i="1"/>
  <c r="F78" i="1"/>
  <c r="H78" i="1"/>
  <c r="D79" i="1"/>
  <c r="E79" i="1"/>
  <c r="G79" i="1"/>
  <c r="F79" i="1"/>
  <c r="H79" i="1"/>
  <c r="D80" i="1"/>
  <c r="E80" i="1"/>
  <c r="G80" i="1"/>
  <c r="F80" i="1"/>
  <c r="H80" i="1"/>
  <c r="D81" i="1"/>
  <c r="E81" i="1"/>
  <c r="G81" i="1"/>
  <c r="F81" i="1"/>
  <c r="H81" i="1"/>
  <c r="D82" i="1"/>
  <c r="E82" i="1"/>
  <c r="G82" i="1"/>
  <c r="F82" i="1"/>
  <c r="H82" i="1"/>
  <c r="D83" i="1"/>
  <c r="E83" i="1"/>
  <c r="G83" i="1"/>
  <c r="F83" i="1"/>
  <c r="H83" i="1"/>
  <c r="D84" i="1"/>
  <c r="E84" i="1"/>
  <c r="G84" i="1"/>
  <c r="F84" i="1"/>
  <c r="H84" i="1"/>
  <c r="D85" i="1"/>
  <c r="E85" i="1"/>
  <c r="D86" i="1"/>
  <c r="E86" i="1"/>
  <c r="G86" i="1"/>
  <c r="F86" i="1"/>
  <c r="H86" i="1"/>
  <c r="D87" i="1"/>
  <c r="E87" i="1"/>
  <c r="G87" i="1"/>
  <c r="F87" i="1"/>
  <c r="H87" i="1"/>
  <c r="D88" i="1"/>
  <c r="E88" i="1"/>
  <c r="G88" i="1"/>
  <c r="F88" i="1"/>
  <c r="H88" i="1"/>
  <c r="D89" i="1"/>
  <c r="E89" i="1"/>
  <c r="G89" i="1"/>
  <c r="F89" i="1"/>
  <c r="H89" i="1"/>
  <c r="D90" i="1"/>
  <c r="E90" i="1"/>
  <c r="G90" i="1"/>
  <c r="F90" i="1"/>
  <c r="H90" i="1"/>
  <c r="D91" i="1"/>
  <c r="E91" i="1"/>
  <c r="G91" i="1"/>
  <c r="F91" i="1"/>
  <c r="H91" i="1"/>
  <c r="D92" i="1"/>
  <c r="E92" i="1"/>
  <c r="G92" i="1"/>
  <c r="F92" i="1"/>
  <c r="H92" i="1"/>
  <c r="D93" i="1"/>
  <c r="E93" i="1"/>
  <c r="G93" i="1"/>
  <c r="F93" i="1"/>
  <c r="H93" i="1"/>
  <c r="D94" i="1"/>
  <c r="E94" i="1"/>
  <c r="G94" i="1"/>
  <c r="F94" i="1"/>
  <c r="H94" i="1"/>
  <c r="D95" i="1"/>
  <c r="E95" i="1"/>
  <c r="G95" i="1"/>
  <c r="F95" i="1"/>
  <c r="H95" i="1"/>
  <c r="D96" i="1"/>
  <c r="E96" i="1"/>
  <c r="G96" i="1"/>
  <c r="F96" i="1"/>
  <c r="H96" i="1"/>
  <c r="D97" i="1"/>
  <c r="E97" i="1"/>
  <c r="G97" i="1"/>
  <c r="F97" i="1"/>
  <c r="H97" i="1"/>
  <c r="D98" i="1"/>
  <c r="E98" i="1"/>
  <c r="G98" i="1"/>
  <c r="F98" i="1"/>
  <c r="H98" i="1"/>
  <c r="D99" i="1"/>
  <c r="E99" i="1"/>
  <c r="G99" i="1"/>
  <c r="F99" i="1"/>
  <c r="H99" i="1"/>
  <c r="D100" i="1"/>
  <c r="E100" i="1"/>
  <c r="G100" i="1"/>
  <c r="F100" i="1"/>
  <c r="H100" i="1"/>
  <c r="D101" i="1"/>
  <c r="E101" i="1"/>
  <c r="G101" i="1"/>
  <c r="F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62" i="1"/>
  <c r="E62" i="1"/>
  <c r="D61" i="1"/>
  <c r="E61" i="1"/>
  <c r="D60" i="1"/>
  <c r="E60" i="1"/>
  <c r="D59" i="1"/>
  <c r="E59" i="1"/>
  <c r="D58" i="1"/>
  <c r="G58" i="1"/>
  <c r="E58" i="1"/>
  <c r="F58" i="1"/>
  <c r="H58" i="1"/>
  <c r="E70" i="1"/>
  <c r="D70" i="1"/>
  <c r="G70" i="1"/>
  <c r="F70" i="1"/>
  <c r="H70" i="1"/>
  <c r="D53" i="1"/>
  <c r="G53" i="1"/>
  <c r="E53" i="1"/>
  <c r="F53" i="1"/>
  <c r="H53" i="1"/>
  <c r="D54" i="1"/>
  <c r="G54" i="1"/>
  <c r="E54" i="1"/>
  <c r="F54" i="1"/>
  <c r="H54" i="1"/>
  <c r="D55" i="1"/>
  <c r="G55" i="1"/>
  <c r="E55" i="1"/>
  <c r="F55" i="1"/>
  <c r="H55" i="1"/>
  <c r="D56" i="1"/>
  <c r="G56" i="1"/>
  <c r="E56" i="1"/>
  <c r="F56" i="1"/>
  <c r="H56" i="1"/>
  <c r="D57" i="1"/>
  <c r="G57" i="1"/>
  <c r="E57" i="1"/>
  <c r="F57" i="1"/>
  <c r="H57" i="1"/>
  <c r="D63" i="1"/>
  <c r="G63" i="1"/>
  <c r="E63" i="1"/>
  <c r="F63" i="1"/>
  <c r="H63" i="1"/>
  <c r="D36" i="1"/>
  <c r="G36" i="1"/>
  <c r="E36" i="1"/>
  <c r="F36" i="1"/>
  <c r="H36" i="1"/>
  <c r="D37" i="1"/>
  <c r="G37" i="1"/>
  <c r="E37" i="1"/>
  <c r="F37" i="1"/>
  <c r="H37" i="1"/>
  <c r="D38" i="1"/>
  <c r="G38" i="1"/>
  <c r="E38" i="1"/>
  <c r="F38" i="1"/>
  <c r="H38" i="1"/>
  <c r="D39" i="1"/>
  <c r="G39" i="1"/>
  <c r="E39" i="1"/>
  <c r="F39" i="1"/>
  <c r="H39" i="1"/>
  <c r="D40" i="1"/>
  <c r="G40" i="1"/>
  <c r="E40" i="1"/>
  <c r="F40" i="1"/>
  <c r="H40" i="1"/>
  <c r="D41" i="1"/>
  <c r="G41" i="1"/>
  <c r="E41" i="1"/>
  <c r="F41" i="1"/>
  <c r="H41" i="1"/>
  <c r="D42" i="1"/>
  <c r="G42" i="1"/>
  <c r="E42" i="1"/>
  <c r="F42" i="1"/>
  <c r="H42" i="1"/>
  <c r="D43" i="1"/>
  <c r="G43" i="1"/>
  <c r="E43" i="1"/>
  <c r="F43" i="1"/>
  <c r="H43" i="1"/>
  <c r="D44" i="1"/>
  <c r="G44" i="1"/>
  <c r="E44" i="1"/>
  <c r="F44" i="1"/>
  <c r="H44" i="1"/>
  <c r="D45" i="1"/>
  <c r="G45" i="1"/>
  <c r="E45" i="1"/>
  <c r="F45" i="1"/>
  <c r="H45" i="1"/>
  <c r="D46" i="1"/>
  <c r="G46" i="1"/>
  <c r="E46" i="1"/>
  <c r="F46" i="1"/>
  <c r="H46" i="1"/>
  <c r="D47" i="1"/>
  <c r="G47" i="1"/>
  <c r="E47" i="1"/>
  <c r="F47" i="1"/>
  <c r="H47" i="1"/>
  <c r="D48" i="1"/>
  <c r="G48" i="1"/>
  <c r="E48" i="1"/>
  <c r="F48" i="1"/>
  <c r="H48" i="1"/>
  <c r="D49" i="1"/>
  <c r="G49" i="1"/>
  <c r="E49" i="1"/>
  <c r="F49" i="1"/>
  <c r="H49" i="1"/>
  <c r="D50" i="1"/>
  <c r="G50" i="1"/>
  <c r="E50" i="1"/>
  <c r="F50" i="1"/>
  <c r="H50" i="1"/>
  <c r="D51" i="1"/>
  <c r="G51" i="1"/>
  <c r="E51" i="1"/>
  <c r="F51" i="1"/>
  <c r="H51" i="1"/>
  <c r="D52" i="1"/>
  <c r="G52" i="1"/>
  <c r="E52" i="1"/>
  <c r="F52" i="1"/>
  <c r="H52" i="1"/>
  <c r="E64" i="1"/>
  <c r="D64" i="1"/>
  <c r="G64" i="1"/>
  <c r="F64" i="1"/>
  <c r="H64" i="1"/>
  <c r="E65" i="1"/>
  <c r="D65" i="1"/>
  <c r="G65" i="1"/>
  <c r="F65" i="1"/>
  <c r="H65" i="1"/>
  <c r="E66" i="1"/>
  <c r="D66" i="1"/>
  <c r="G66" i="1"/>
  <c r="F66" i="1"/>
  <c r="H66" i="1"/>
  <c r="E67" i="1"/>
  <c r="D67" i="1"/>
  <c r="G67" i="1"/>
  <c r="F67" i="1"/>
  <c r="H67" i="1"/>
  <c r="E68" i="1"/>
  <c r="D68" i="1"/>
  <c r="G68" i="1"/>
  <c r="F68" i="1"/>
  <c r="H68" i="1"/>
  <c r="E69" i="1"/>
  <c r="D69" i="1"/>
  <c r="G69" i="1"/>
  <c r="F69" i="1"/>
  <c r="H69" i="1"/>
  <c r="D13" i="1"/>
  <c r="G13" i="1"/>
  <c r="E13" i="1"/>
  <c r="F13" i="1"/>
  <c r="H13" i="1"/>
  <c r="G59" i="1"/>
  <c r="F59" i="1"/>
  <c r="H59" i="1"/>
  <c r="G60" i="1"/>
  <c r="F60" i="1"/>
  <c r="H60" i="1"/>
  <c r="G61" i="1"/>
  <c r="F61" i="1"/>
  <c r="H61" i="1"/>
  <c r="G62" i="1"/>
  <c r="F62" i="1"/>
  <c r="H62" i="1"/>
  <c r="G85" i="1"/>
  <c r="F85" i="1"/>
  <c r="H85" i="1"/>
  <c r="G18" i="1"/>
  <c r="F18" i="1"/>
  <c r="H18" i="1"/>
</calcChain>
</file>

<file path=xl/sharedStrings.xml><?xml version="1.0" encoding="utf-8"?>
<sst xmlns="http://schemas.openxmlformats.org/spreadsheetml/2006/main" count="38" uniqueCount="34">
  <si>
    <t>Add:</t>
    <phoneticPr fontId="3" type="noConversion"/>
  </si>
  <si>
    <t>These points show that the pH increase is extremely abrupt when the equivalence point is reached.</t>
    <phoneticPr fontId="3" type="noConversion"/>
  </si>
  <si>
    <t>(or other strong base)</t>
    <phoneticPr fontId="3" type="noConversion"/>
  </si>
  <si>
    <t>(or any monoprotic strong acid)</t>
    <phoneticPr fontId="3" type="noConversion"/>
  </si>
  <si>
    <t>Initial Situation</t>
    <phoneticPr fontId="3" type="noConversion"/>
  </si>
  <si>
    <t>ml of NaOH added</t>
    <phoneticPr fontId="3" type="noConversion"/>
  </si>
  <si>
    <t>Modify boxed values as desired</t>
    <phoneticPr fontId="3" type="noConversion"/>
  </si>
  <si>
    <t>Equivalence Point</t>
    <phoneticPr fontId="3" type="noConversion"/>
  </si>
  <si>
    <t>Slowly-changing part of the titration</t>
    <phoneticPr fontId="3" type="noConversion"/>
  </si>
  <si>
    <t>% of equivalence volume added</t>
    <phoneticPr fontId="3" type="noConversion"/>
  </si>
  <si>
    <t>% of final volume added</t>
    <phoneticPr fontId="3" type="noConversion"/>
  </si>
  <si>
    <t>Equiv volumes added at end:</t>
    <phoneticPr fontId="3" type="noConversion"/>
  </si>
  <si>
    <r>
      <t xml:space="preserve">General formulae work except at the </t>
    </r>
    <r>
      <rPr>
        <u/>
        <sz val="10"/>
        <rFont val="Verdana"/>
      </rPr>
      <t>exact</t>
    </r>
    <r>
      <rPr>
        <sz val="10"/>
        <rFont val="Verdana"/>
      </rPr>
      <t xml:space="preserve"> equivalence point</t>
    </r>
    <phoneticPr fontId="3" type="noConversion"/>
  </si>
  <si>
    <t>Start:</t>
  </si>
  <si>
    <t>ml</t>
  </si>
  <si>
    <t>M</t>
  </si>
  <si>
    <t>HCl</t>
  </si>
  <si>
    <t>ml of</t>
  </si>
  <si>
    <t>NaOH</t>
  </si>
  <si>
    <t>[H+] (M)</t>
  </si>
  <si>
    <t>[HO-] (M)</t>
  </si>
  <si>
    <t>After initial neutralization</t>
  </si>
  <si>
    <t>Kw</t>
  </si>
  <si>
    <t>pH</t>
  </si>
  <si>
    <t>Equivalence point</t>
  </si>
  <si>
    <t>or</t>
  </si>
  <si>
    <t>Strong acid-strong base titration</t>
  </si>
  <si>
    <t>Final concentrations</t>
    <phoneticPr fontId="3" type="noConversion"/>
  </si>
  <si>
    <t>University of Maryland, College Park</t>
    <phoneticPr fontId="3" type="noConversion"/>
  </si>
  <si>
    <t>Includes effect of dilution, but does not work for extremely low concentrations where water self-dissociation controls pH</t>
  </si>
  <si>
    <t>Calculation figures out whether H+ or HO- is in excess, then calculates the concentrations assuming the limiting one is brought up to Kw/(the other one) by water self-dissociation.</t>
  </si>
  <si>
    <t>Jason Kahn, Chem 271</t>
  </si>
  <si>
    <t>version 1.01</t>
  </si>
  <si>
    <t>June,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</si>
</sst>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5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u/>
      <sz val="10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11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2" fillId="0" borderId="0" xfId="0" applyFont="1" applyBorder="1"/>
    <xf numFmtId="0" fontId="1" fillId="0" borderId="0" xfId="0" applyFont="1" applyBorder="1"/>
    <xf numFmtId="164" fontId="2" fillId="0" borderId="0" xfId="1" applyNumberFormat="1" applyFont="1"/>
    <xf numFmtId="164" fontId="2" fillId="0" borderId="2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1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Strong Acid</a:t>
            </a:r>
            <a:r>
              <a:rPr lang="en-US" baseline="0"/>
              <a:t> - Strong Base Titration</a:t>
            </a:r>
            <a:endParaRPr lang="en-US"/>
          </a:p>
        </c:rich>
      </c:tx>
      <c:layout>
        <c:manualLayout>
          <c:xMode val="edge"/>
          <c:yMode val="edge"/>
          <c:x val="0.380427296587926"/>
          <c:y val="0.098097776239508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256058886836"/>
          <c:y val="0.169590764339167"/>
          <c:w val="0.809303933822997"/>
          <c:h val="0.64327531301063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Sheet1!$H$11</c:f>
              <c:strCache>
                <c:ptCount val="1"/>
                <c:pt idx="0">
                  <c:v>pH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Sheet1!$B$13:$B$135</c:f>
              <c:numCache>
                <c:formatCode>General</c:formatCode>
                <c:ptCount val="123"/>
                <c:pt idx="0">
                  <c:v>0.0</c:v>
                </c:pt>
                <c:pt idx="2">
                  <c:v>40.0</c:v>
                </c:pt>
                <c:pt idx="5">
                  <c:v>39.2</c:v>
                </c:pt>
                <c:pt idx="6">
                  <c:v>39.6</c:v>
                </c:pt>
                <c:pt idx="7">
                  <c:v>39.8</c:v>
                </c:pt>
                <c:pt idx="8">
                  <c:v>39.96</c:v>
                </c:pt>
                <c:pt idx="9">
                  <c:v>39.98</c:v>
                </c:pt>
                <c:pt idx="10">
                  <c:v>39.996</c:v>
                </c:pt>
                <c:pt idx="11">
                  <c:v>39.998</c:v>
                </c:pt>
                <c:pt idx="12">
                  <c:v>39.9996</c:v>
                </c:pt>
                <c:pt idx="13">
                  <c:v>40.0004</c:v>
                </c:pt>
                <c:pt idx="14">
                  <c:v>40.002</c:v>
                </c:pt>
                <c:pt idx="15">
                  <c:v>40.004</c:v>
                </c:pt>
                <c:pt idx="16">
                  <c:v>40.02</c:v>
                </c:pt>
                <c:pt idx="17">
                  <c:v>40.04</c:v>
                </c:pt>
                <c:pt idx="18">
                  <c:v>40.2</c:v>
                </c:pt>
                <c:pt idx="19">
                  <c:v>40.4</c:v>
                </c:pt>
                <c:pt idx="20">
                  <c:v>40.8</c:v>
                </c:pt>
                <c:pt idx="23">
                  <c:v>0.6</c:v>
                </c:pt>
                <c:pt idx="24">
                  <c:v>1.2</c:v>
                </c:pt>
                <c:pt idx="25">
                  <c:v>1.8</c:v>
                </c:pt>
                <c:pt idx="26">
                  <c:v>2.4</c:v>
                </c:pt>
                <c:pt idx="27">
                  <c:v>3.0</c:v>
                </c:pt>
                <c:pt idx="28">
                  <c:v>3.6</c:v>
                </c:pt>
                <c:pt idx="29">
                  <c:v>4.2</c:v>
                </c:pt>
                <c:pt idx="30">
                  <c:v>4.8</c:v>
                </c:pt>
                <c:pt idx="31">
                  <c:v>5.399999999999999</c:v>
                </c:pt>
                <c:pt idx="32">
                  <c:v>6.0</c:v>
                </c:pt>
                <c:pt idx="33">
                  <c:v>6.6</c:v>
                </c:pt>
                <c:pt idx="34">
                  <c:v>7.199999999999999</c:v>
                </c:pt>
                <c:pt idx="35">
                  <c:v>7.800000000000001</c:v>
                </c:pt>
                <c:pt idx="36">
                  <c:v>8.4</c:v>
                </c:pt>
                <c:pt idx="37">
                  <c:v>9.0</c:v>
                </c:pt>
                <c:pt idx="38">
                  <c:v>9.6</c:v>
                </c:pt>
                <c:pt idx="39">
                  <c:v>10.2</c:v>
                </c:pt>
                <c:pt idx="40">
                  <c:v>10.8</c:v>
                </c:pt>
                <c:pt idx="41">
                  <c:v>11.4</c:v>
                </c:pt>
                <c:pt idx="42">
                  <c:v>12.0</c:v>
                </c:pt>
                <c:pt idx="43">
                  <c:v>12.6</c:v>
                </c:pt>
                <c:pt idx="44">
                  <c:v>13.2</c:v>
                </c:pt>
                <c:pt idx="45">
                  <c:v>13.8</c:v>
                </c:pt>
                <c:pt idx="46">
                  <c:v>14.4</c:v>
                </c:pt>
                <c:pt idx="47">
                  <c:v>15.0</c:v>
                </c:pt>
                <c:pt idx="48">
                  <c:v>15.6</c:v>
                </c:pt>
                <c:pt idx="49">
                  <c:v>16.2</c:v>
                </c:pt>
                <c:pt idx="50">
                  <c:v>16.8</c:v>
                </c:pt>
                <c:pt idx="51">
                  <c:v>17.4</c:v>
                </c:pt>
                <c:pt idx="52">
                  <c:v>18.0</c:v>
                </c:pt>
                <c:pt idx="53">
                  <c:v>18.6</c:v>
                </c:pt>
                <c:pt idx="54">
                  <c:v>19.2</c:v>
                </c:pt>
                <c:pt idx="55">
                  <c:v>19.8</c:v>
                </c:pt>
                <c:pt idx="56">
                  <c:v>20.4</c:v>
                </c:pt>
                <c:pt idx="57">
                  <c:v>21.0</c:v>
                </c:pt>
                <c:pt idx="58">
                  <c:v>21.6</c:v>
                </c:pt>
                <c:pt idx="59">
                  <c:v>22.2</c:v>
                </c:pt>
                <c:pt idx="60">
                  <c:v>22.8</c:v>
                </c:pt>
                <c:pt idx="61">
                  <c:v>23.4</c:v>
                </c:pt>
                <c:pt idx="62">
                  <c:v>24.0</c:v>
                </c:pt>
                <c:pt idx="63">
                  <c:v>24.6</c:v>
                </c:pt>
                <c:pt idx="64">
                  <c:v>25.2</c:v>
                </c:pt>
                <c:pt idx="65">
                  <c:v>25.8</c:v>
                </c:pt>
                <c:pt idx="66">
                  <c:v>26.4</c:v>
                </c:pt>
                <c:pt idx="67">
                  <c:v>27.0</c:v>
                </c:pt>
                <c:pt idx="68">
                  <c:v>27.6</c:v>
                </c:pt>
                <c:pt idx="69">
                  <c:v>28.2</c:v>
                </c:pt>
                <c:pt idx="70">
                  <c:v>28.8</c:v>
                </c:pt>
                <c:pt idx="71">
                  <c:v>29.4</c:v>
                </c:pt>
                <c:pt idx="72">
                  <c:v>30.0</c:v>
                </c:pt>
                <c:pt idx="73">
                  <c:v>30.6</c:v>
                </c:pt>
                <c:pt idx="74">
                  <c:v>31.2</c:v>
                </c:pt>
                <c:pt idx="75">
                  <c:v>31.8</c:v>
                </c:pt>
                <c:pt idx="76">
                  <c:v>32.40000000000001</c:v>
                </c:pt>
                <c:pt idx="77">
                  <c:v>33.0</c:v>
                </c:pt>
                <c:pt idx="78">
                  <c:v>33.6</c:v>
                </c:pt>
                <c:pt idx="79">
                  <c:v>34.2</c:v>
                </c:pt>
                <c:pt idx="80">
                  <c:v>34.8</c:v>
                </c:pt>
                <c:pt idx="81">
                  <c:v>35.4</c:v>
                </c:pt>
                <c:pt idx="82">
                  <c:v>36.0</c:v>
                </c:pt>
                <c:pt idx="83">
                  <c:v>36.6</c:v>
                </c:pt>
                <c:pt idx="84">
                  <c:v>37.2</c:v>
                </c:pt>
                <c:pt idx="85">
                  <c:v>37.8</c:v>
                </c:pt>
                <c:pt idx="86">
                  <c:v>38.4</c:v>
                </c:pt>
                <c:pt idx="87">
                  <c:v>39.0</c:v>
                </c:pt>
                <c:pt idx="88">
                  <c:v>39.6</c:v>
                </c:pt>
                <c:pt idx="89">
                  <c:v>40.2</c:v>
                </c:pt>
                <c:pt idx="90">
                  <c:v>40.8</c:v>
                </c:pt>
                <c:pt idx="91">
                  <c:v>41.4</c:v>
                </c:pt>
                <c:pt idx="92">
                  <c:v>42.0</c:v>
                </c:pt>
                <c:pt idx="93">
                  <c:v>42.6</c:v>
                </c:pt>
                <c:pt idx="94">
                  <c:v>43.2</c:v>
                </c:pt>
                <c:pt idx="95">
                  <c:v>43.8</c:v>
                </c:pt>
                <c:pt idx="96">
                  <c:v>44.4</c:v>
                </c:pt>
                <c:pt idx="97">
                  <c:v>45.0</c:v>
                </c:pt>
                <c:pt idx="98">
                  <c:v>45.6</c:v>
                </c:pt>
                <c:pt idx="99">
                  <c:v>46.2</c:v>
                </c:pt>
                <c:pt idx="100">
                  <c:v>46.8</c:v>
                </c:pt>
                <c:pt idx="101">
                  <c:v>47.40000000000001</c:v>
                </c:pt>
                <c:pt idx="102">
                  <c:v>48.0</c:v>
                </c:pt>
                <c:pt idx="103">
                  <c:v>48.6</c:v>
                </c:pt>
                <c:pt idx="104">
                  <c:v>49.2</c:v>
                </c:pt>
                <c:pt idx="105">
                  <c:v>49.8</c:v>
                </c:pt>
                <c:pt idx="106">
                  <c:v>50.4</c:v>
                </c:pt>
                <c:pt idx="107">
                  <c:v>51.0</c:v>
                </c:pt>
                <c:pt idx="108">
                  <c:v>51.6</c:v>
                </c:pt>
                <c:pt idx="109">
                  <c:v>52.2</c:v>
                </c:pt>
                <c:pt idx="110">
                  <c:v>52.8</c:v>
                </c:pt>
                <c:pt idx="111">
                  <c:v>53.4</c:v>
                </c:pt>
                <c:pt idx="112">
                  <c:v>54.0</c:v>
                </c:pt>
                <c:pt idx="113">
                  <c:v>54.6</c:v>
                </c:pt>
                <c:pt idx="114">
                  <c:v>55.2</c:v>
                </c:pt>
                <c:pt idx="115">
                  <c:v>55.8</c:v>
                </c:pt>
                <c:pt idx="116">
                  <c:v>56.4</c:v>
                </c:pt>
                <c:pt idx="117">
                  <c:v>57.0</c:v>
                </c:pt>
                <c:pt idx="118">
                  <c:v>57.6</c:v>
                </c:pt>
                <c:pt idx="119">
                  <c:v>58.2</c:v>
                </c:pt>
                <c:pt idx="120">
                  <c:v>58.8</c:v>
                </c:pt>
                <c:pt idx="121">
                  <c:v>59.4</c:v>
                </c:pt>
                <c:pt idx="122">
                  <c:v>60.0</c:v>
                </c:pt>
              </c:numCache>
            </c:numRef>
          </c:xVal>
          <c:yVal>
            <c:numRef>
              <c:f>Sheet1!$H$13:$H$135</c:f>
              <c:numCache>
                <c:formatCode>General</c:formatCode>
                <c:ptCount val="123"/>
                <c:pt idx="0">
                  <c:v>0.999999999999566</c:v>
                </c:pt>
                <c:pt idx="2">
                  <c:v>7.0</c:v>
                </c:pt>
                <c:pt idx="5">
                  <c:v>2.842609237506773</c:v>
                </c:pt>
                <c:pt idx="6">
                  <c:v>3.144885409823545</c:v>
                </c:pt>
                <c:pt idx="7">
                  <c:v>3.446537133122158</c:v>
                </c:pt>
                <c:pt idx="8">
                  <c:v>4.146003083080875</c:v>
                </c:pt>
                <c:pt idx="9">
                  <c:v>4.447092580958746</c:v>
                </c:pt>
                <c:pt idx="10">
                  <c:v>5.146030518572983</c:v>
                </c:pt>
                <c:pt idx="11">
                  <c:v>5.446811483338414</c:v>
                </c:pt>
                <c:pt idx="12">
                  <c:v>6.137697015746219</c:v>
                </c:pt>
                <c:pt idx="13">
                  <c:v>7.853870723481145</c:v>
                </c:pt>
                <c:pt idx="14">
                  <c:v>8.552835764495743</c:v>
                </c:pt>
                <c:pt idx="15">
                  <c:v>8.85385955608501</c:v>
                </c:pt>
                <c:pt idx="16">
                  <c:v>9.552779931020005</c:v>
                </c:pt>
                <c:pt idx="17">
                  <c:v>9.853747897906918</c:v>
                </c:pt>
                <c:pt idx="18">
                  <c:v>10.55222199070537</c:v>
                </c:pt>
                <c:pt idx="19">
                  <c:v>10.85263289220621</c:v>
                </c:pt>
                <c:pt idx="20">
                  <c:v>11.15242734085789</c:v>
                </c:pt>
                <c:pt idx="23">
                  <c:v>1.009161750221844</c:v>
                </c:pt>
                <c:pt idx="24">
                  <c:v>1.018408778237063</c:v>
                </c:pt>
                <c:pt idx="25">
                  <c:v>1.0277444064165</c:v>
                </c:pt>
                <c:pt idx="26">
                  <c:v>1.037172103039598</c:v>
                </c:pt>
                <c:pt idx="27">
                  <c:v>1.046695491965601</c:v>
                </c:pt>
                <c:pt idx="28">
                  <c:v>1.056318363087558</c:v>
                </c:pt>
                <c:pt idx="29">
                  <c:v>1.066044683647005</c:v>
                </c:pt>
                <c:pt idx="30">
                  <c:v>1.075878610496923</c:v>
                </c:pt>
                <c:pt idx="31">
                  <c:v>1.085824503411069</c:v>
                </c:pt>
                <c:pt idx="32">
                  <c:v>1.095886939549802</c:v>
                </c:pt>
                <c:pt idx="33">
                  <c:v>1.106070729206243</c:v>
                </c:pt>
                <c:pt idx="34">
                  <c:v>1.116380932972292</c:v>
                </c:pt>
                <c:pt idx="35">
                  <c:v>1.126822880482073</c:v>
                </c:pt>
                <c:pt idx="36">
                  <c:v>1.137402190911109</c:v>
                </c:pt>
                <c:pt idx="37">
                  <c:v>1.148124795433454</c:v>
                </c:pt>
                <c:pt idx="38">
                  <c:v>1.158996961866656</c:v>
                </c:pt>
                <c:pt idx="39">
                  <c:v>1.170025321766523</c:v>
                </c:pt>
                <c:pt idx="40">
                  <c:v>1.181216900270954</c:v>
                </c:pt>
                <c:pt idx="41">
                  <c:v>1.192579149035575</c:v>
                </c:pt>
                <c:pt idx="42">
                  <c:v>1.204119982654813</c:v>
                </c:pt>
                <c:pt idx="43">
                  <c:v>1.215847819021728</c:v>
                </c:pt>
                <c:pt idx="44">
                  <c:v>1.227771624150187</c:v>
                </c:pt>
                <c:pt idx="45">
                  <c:v>1.239900962065958</c:v>
                </c:pt>
                <c:pt idx="46">
                  <c:v>1.252246050471731</c:v>
                </c:pt>
                <c:pt idx="47">
                  <c:v>1.264817823008066</c:v>
                </c:pt>
                <c:pt idx="48">
                  <c:v>1.277627999072183</c:v>
                </c:pt>
                <c:pt idx="49">
                  <c:v>1.290689162324106</c:v>
                </c:pt>
                <c:pt idx="50">
                  <c:v>1.304014849211682</c:v>
                </c:pt>
                <c:pt idx="51">
                  <c:v>1.317619649090282</c:v>
                </c:pt>
                <c:pt idx="52">
                  <c:v>1.331519317809882</c:v>
                </c:pt>
                <c:pt idx="53">
                  <c:v>1.345730907004881</c:v>
                </c:pt>
                <c:pt idx="54">
                  <c:v>1.360272911767136</c:v>
                </c:pt>
                <c:pt idx="55">
                  <c:v>1.375165439932187</c:v>
                </c:pt>
                <c:pt idx="56">
                  <c:v>1.39043040689067</c:v>
                </c:pt>
                <c:pt idx="57">
                  <c:v>1.406091760688765</c:v>
                </c:pt>
                <c:pt idx="58">
                  <c:v>1.422175743252107</c:v>
                </c:pt>
                <c:pt idx="59">
                  <c:v>1.438711194922329</c:v>
                </c:pt>
                <c:pt idx="60">
                  <c:v>1.45572991122202</c:v>
                </c:pt>
                <c:pt idx="61">
                  <c:v>1.47326706298129</c:v>
                </c:pt>
                <c:pt idx="62">
                  <c:v>1.491361693830099</c:v>
                </c:pt>
                <c:pt idx="63">
                  <c:v>1.510057312810101</c:v>
                </c:pt>
                <c:pt idx="64">
                  <c:v>1.529402604802443</c:v>
                </c:pt>
                <c:pt idx="65">
                  <c:v>1.549452288048702</c:v>
                </c:pt>
                <c:pt idx="66">
                  <c:v>1.570268156898109</c:v>
                </c:pt>
                <c:pt idx="67">
                  <c:v>1.591920359970451</c:v>
                </c:pt>
                <c:pt idx="68">
                  <c:v>1.614488980543513</c:v>
                </c:pt>
                <c:pt idx="69">
                  <c:v>1.638066009196434</c:v>
                </c:pt>
                <c:pt idx="70">
                  <c:v>1.662757831672384</c:v>
                </c:pt>
                <c:pt idx="71">
                  <c:v>1.688688402385518</c:v>
                </c:pt>
                <c:pt idx="72">
                  <c:v>1.716003343623056</c:v>
                </c:pt>
                <c:pt idx="73">
                  <c:v>1.744875314653905</c:v>
                </c:pt>
                <c:pt idx="74">
                  <c:v>1.775511154201989</c:v>
                </c:pt>
                <c:pt idx="75">
                  <c:v>1.808161549184285</c:v>
                </c:pt>
                <c:pt idx="76">
                  <c:v>1.843134384129764</c:v>
                </c:pt>
                <c:pt idx="77">
                  <c:v>1.880813592255706</c:v>
                </c:pt>
                <c:pt idx="78">
                  <c:v>1.921686475453322</c:v>
                </c:pt>
                <c:pt idx="79">
                  <c:v>1.966384513560797</c:v>
                </c:pt>
                <c:pt idx="80">
                  <c:v>2.015746539845768</c:v>
                </c:pt>
                <c:pt idx="81">
                  <c:v>2.07092082393531</c:v>
                </c:pt>
                <c:pt idx="82">
                  <c:v>2.13353890828989</c:v>
                </c:pt>
                <c:pt idx="83">
                  <c:v>2.206031773519058</c:v>
                </c:pt>
                <c:pt idx="84">
                  <c:v>2.292256071189638</c:v>
                </c:pt>
                <c:pt idx="85">
                  <c:v>2.398886527804743</c:v>
                </c:pt>
                <c:pt idx="86">
                  <c:v>2.539076098272855</c:v>
                </c:pt>
                <c:pt idx="87">
                  <c:v>2.745074790239496</c:v>
                </c:pt>
                <c:pt idx="88">
                  <c:v>3.144885409823545</c:v>
                </c:pt>
                <c:pt idx="89">
                  <c:v>10.55222199070539</c:v>
                </c:pt>
                <c:pt idx="90">
                  <c:v>11.1524273408579</c:v>
                </c:pt>
                <c:pt idx="91">
                  <c:v>11.39361863488939</c:v>
                </c:pt>
                <c:pt idx="92">
                  <c:v>11.54668165995296</c:v>
                </c:pt>
                <c:pt idx="93">
                  <c:v>11.65879383112701</c:v>
                </c:pt>
                <c:pt idx="94">
                  <c:v>11.74714696902011</c:v>
                </c:pt>
                <c:pt idx="95">
                  <c:v>11.81996471924198</c:v>
                </c:pt>
                <c:pt idx="96">
                  <c:v>11.88182549192461</c:v>
                </c:pt>
                <c:pt idx="97">
                  <c:v>11.93554201077308</c:v>
                </c:pt>
                <c:pt idx="98">
                  <c:v>11.98296666070122</c:v>
                </c:pt>
                <c:pt idx="99">
                  <c:v>12.02538432554845</c:v>
                </c:pt>
                <c:pt idx="100">
                  <c:v>12.06372286579822</c:v>
                </c:pt>
                <c:pt idx="101">
                  <c:v>12.09867424487998</c:v>
                </c:pt>
                <c:pt idx="102">
                  <c:v>12.13076828026902</c:v>
                </c:pt>
                <c:pt idx="103">
                  <c:v>12.16041965049105</c:v>
                </c:pt>
                <c:pt idx="104">
                  <c:v>12.18795901288094</c:v>
                </c:pt>
                <c:pt idx="105">
                  <c:v>12.21365427100108</c:v>
                </c:pt>
                <c:pt idx="106">
                  <c:v>12.23772551171519</c:v>
                </c:pt>
                <c:pt idx="107">
                  <c:v>12.26035574653709</c:v>
                </c:pt>
                <c:pt idx="108">
                  <c:v>12.28169879660292</c:v>
                </c:pt>
                <c:pt idx="109">
                  <c:v>12.30188518691223</c:v>
                </c:pt>
                <c:pt idx="110">
                  <c:v>12.32102662408023</c:v>
                </c:pt>
                <c:pt idx="111">
                  <c:v>12.33921944742388</c:v>
                </c:pt>
                <c:pt idx="112">
                  <c:v>12.35654732351381</c:v>
                </c:pt>
                <c:pt idx="113">
                  <c:v>12.37308337487417</c:v>
                </c:pt>
                <c:pt idx="114">
                  <c:v>12.38889187969464</c:v>
                </c:pt>
                <c:pt idx="115">
                  <c:v>12.40402964228991</c:v>
                </c:pt>
                <c:pt idx="116">
                  <c:v>12.41854710799591</c:v>
                </c:pt>
                <c:pt idx="117">
                  <c:v>12.43248927764108</c:v>
                </c:pt>
                <c:pt idx="118">
                  <c:v>12.44589646333265</c:v>
                </c:pt>
                <c:pt idx="119">
                  <c:v>12.45880491749545</c:v>
                </c:pt>
                <c:pt idx="120">
                  <c:v>12.47124735984464</c:v>
                </c:pt>
                <c:pt idx="121">
                  <c:v>12.48325342154217</c:v>
                </c:pt>
                <c:pt idx="122">
                  <c:v>12.49485002168009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642536"/>
        <c:axId val="2063649144"/>
      </c:scatterChart>
      <c:valAx>
        <c:axId val="206564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ml of NaOH added</a:t>
                </a:r>
              </a:p>
            </c:rich>
          </c:tx>
          <c:layout>
            <c:manualLayout>
              <c:xMode val="edge"/>
              <c:yMode val="edge"/>
              <c:x val="0.381396062992126"/>
              <c:y val="0.9005854460500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1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3649144"/>
        <c:crosses val="autoZero"/>
        <c:crossBetween val="midCat"/>
      </c:valAx>
      <c:valAx>
        <c:axId val="2063649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0.0302326771653543"/>
              <c:y val="0.456140693951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1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5642536"/>
        <c:crosses val="autoZero"/>
        <c:crossBetween val="midCat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1" i="1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16</xdr:col>
      <xdr:colOff>0</xdr:colOff>
      <xdr:row>40</xdr:row>
      <xdr:rowOff>0</xdr:rowOff>
    </xdr:to>
    <xdr:graphicFrame macro="">
      <xdr:nvGraphicFramePr>
        <xdr:cNvPr id="1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workbookViewId="0">
      <selection activeCell="D25" sqref="D25"/>
    </sheetView>
  </sheetViews>
  <sheetFormatPr baseColWidth="10" defaultRowHeight="13" x14ac:dyDescent="0"/>
  <cols>
    <col min="1" max="1" width="21.140625" customWidth="1"/>
  </cols>
  <sheetData>
    <row r="1" spans="1:9">
      <c r="A1" s="2" t="s">
        <v>26</v>
      </c>
      <c r="C1" s="2" t="s">
        <v>6</v>
      </c>
      <c r="F1" s="2" t="s">
        <v>31</v>
      </c>
      <c r="H1" t="s">
        <v>32</v>
      </c>
      <c r="I1" t="s">
        <v>33</v>
      </c>
    </row>
    <row r="2" spans="1:9">
      <c r="F2" s="2" t="s">
        <v>28</v>
      </c>
    </row>
    <row r="3" spans="1:9">
      <c r="A3" t="s">
        <v>29</v>
      </c>
    </row>
    <row r="4" spans="1:9">
      <c r="A4" t="s">
        <v>30</v>
      </c>
    </row>
    <row r="5" spans="1:9">
      <c r="A5" s="2" t="s">
        <v>13</v>
      </c>
      <c r="B5" s="3">
        <v>100</v>
      </c>
      <c r="C5" t="s">
        <v>17</v>
      </c>
      <c r="D5" s="3">
        <v>0.1</v>
      </c>
      <c r="E5" t="s">
        <v>15</v>
      </c>
      <c r="F5" t="s">
        <v>16</v>
      </c>
      <c r="G5" t="s">
        <v>3</v>
      </c>
    </row>
    <row r="6" spans="1:9">
      <c r="A6" s="2" t="s">
        <v>0</v>
      </c>
      <c r="D6" s="3">
        <v>0.25</v>
      </c>
      <c r="E6" s="5" t="s">
        <v>15</v>
      </c>
      <c r="F6" s="5" t="s">
        <v>18</v>
      </c>
      <c r="G6" t="s">
        <v>2</v>
      </c>
    </row>
    <row r="7" spans="1:9">
      <c r="A7" t="s">
        <v>24</v>
      </c>
      <c r="C7">
        <f>B5*D5/D6</f>
        <v>40</v>
      </c>
      <c r="D7" t="s">
        <v>14</v>
      </c>
    </row>
    <row r="8" spans="1:9">
      <c r="A8" t="s">
        <v>11</v>
      </c>
      <c r="C8" s="3">
        <v>1.5</v>
      </c>
      <c r="D8" t="s">
        <v>25</v>
      </c>
      <c r="E8">
        <f>C8*C7</f>
        <v>60</v>
      </c>
      <c r="F8" t="s">
        <v>14</v>
      </c>
    </row>
    <row r="9" spans="1:9">
      <c r="A9" t="s">
        <v>22</v>
      </c>
      <c r="B9" s="1">
        <v>1E-14</v>
      </c>
    </row>
    <row r="10" spans="1:9">
      <c r="D10" t="s">
        <v>21</v>
      </c>
      <c r="F10" t="s">
        <v>27</v>
      </c>
    </row>
    <row r="11" spans="1:9">
      <c r="B11" t="s">
        <v>5</v>
      </c>
      <c r="D11" t="s">
        <v>19</v>
      </c>
      <c r="E11" t="s">
        <v>20</v>
      </c>
      <c r="F11" t="s">
        <v>19</v>
      </c>
      <c r="G11" t="s">
        <v>20</v>
      </c>
      <c r="H11" t="s">
        <v>23</v>
      </c>
    </row>
    <row r="12" spans="1:9">
      <c r="A12" s="2" t="s">
        <v>4</v>
      </c>
    </row>
    <row r="13" spans="1:9">
      <c r="A13" s="5">
        <v>0</v>
      </c>
      <c r="B13" s="5">
        <f>IF(NOT((A13/100)*$E$8 = $C$7), (A13/100)*$E$8,$C$7-0.01)</f>
        <v>0</v>
      </c>
      <c r="C13" s="5"/>
      <c r="D13" s="5">
        <f>MAX((($B$5*$D$5/1000)-(B13*$D$6/1000))/(($B$5+B13)/1000),0)</f>
        <v>9.9999999999999992E-2</v>
      </c>
      <c r="E13" s="5">
        <f>MAX(($D$6*B13-$B$5*$D$5)/($B$5+B13),0)</f>
        <v>0</v>
      </c>
      <c r="F13" s="5">
        <f>IF(E13 = 0,D13+G13,$B$9/E13)</f>
        <v>0.1000000000001</v>
      </c>
      <c r="G13" s="5">
        <f>IF(D13 = 0,E13+F13,$B$9/D13)</f>
        <v>1E-13</v>
      </c>
      <c r="H13" s="5">
        <f>-LOG(F13)</f>
        <v>0.99999999999956568</v>
      </c>
    </row>
    <row r="14" spans="1:9">
      <c r="A14" s="7" t="s">
        <v>7</v>
      </c>
      <c r="B14" s="6"/>
      <c r="C14" s="6"/>
      <c r="D14" s="6"/>
      <c r="E14" s="6"/>
      <c r="F14" s="6"/>
      <c r="G14" s="6"/>
      <c r="H14" s="6"/>
    </row>
    <row r="15" spans="1:9">
      <c r="A15" s="5"/>
      <c r="B15">
        <f>$C$7</f>
        <v>40</v>
      </c>
      <c r="C15" s="5"/>
      <c r="D15" s="5"/>
      <c r="E15" s="5"/>
      <c r="F15" s="5"/>
      <c r="G15" s="5"/>
      <c r="H15" s="5">
        <f>-LOG(SQRT(B9))</f>
        <v>7</v>
      </c>
    </row>
    <row r="16" spans="1:9">
      <c r="A16" s="9" t="s">
        <v>1</v>
      </c>
      <c r="C16" s="5"/>
      <c r="D16" s="5"/>
      <c r="E16" s="5"/>
      <c r="F16" s="5"/>
      <c r="G16" s="5"/>
      <c r="H16" s="5"/>
    </row>
    <row r="17" spans="1:8">
      <c r="A17" s="8" t="s">
        <v>9</v>
      </c>
      <c r="C17" s="5"/>
      <c r="D17" t="s">
        <v>12</v>
      </c>
      <c r="E17" s="5"/>
      <c r="F17" s="5"/>
      <c r="G17" s="5"/>
      <c r="H17" s="5"/>
    </row>
    <row r="18" spans="1:8">
      <c r="A18" s="10">
        <v>0.98</v>
      </c>
      <c r="B18">
        <f>$C$7*A18</f>
        <v>39.200000000000003</v>
      </c>
      <c r="D18">
        <f t="shared" ref="D18:D33" si="0">MAX((($B$5*$D$5/1000)-(B18*$D$6/1000))/(($B$5+B18)/1000),0)</f>
        <v>1.4367816091953936E-3</v>
      </c>
      <c r="E18">
        <f t="shared" ref="E18:E33" si="1">MAX(($D$6*B18-$B$5*$D$5)/($B$5+B18),0)</f>
        <v>0</v>
      </c>
      <c r="F18">
        <f t="shared" ref="F18:F33" si="2">IF(E18 = 0,D18+G18,$B$9/E18)</f>
        <v>1.4367816161553937E-3</v>
      </c>
      <c r="G18">
        <f t="shared" ref="G18:G33" si="3">IF(D18 = 0,E18+F18,$B$9/D18)</f>
        <v>6.9600000000000422E-12</v>
      </c>
      <c r="H18">
        <f>-LOG(F18)</f>
        <v>2.8426092375067729</v>
      </c>
    </row>
    <row r="19" spans="1:8">
      <c r="A19" s="10">
        <v>0.99</v>
      </c>
      <c r="B19">
        <f t="shared" ref="B19:B33" si="4">$C$7*A19</f>
        <v>39.6</v>
      </c>
      <c r="D19">
        <f t="shared" si="0"/>
        <v>7.1633237822349134E-4</v>
      </c>
      <c r="E19">
        <f t="shared" si="1"/>
        <v>0</v>
      </c>
      <c r="F19">
        <f t="shared" si="2"/>
        <v>7.1633239218349138E-4</v>
      </c>
      <c r="G19">
        <f t="shared" si="3"/>
        <v>1.3960000000000085E-11</v>
      </c>
      <c r="H19">
        <f t="shared" ref="H19:H33" si="5">-LOG(F19)</f>
        <v>3.1448854098235448</v>
      </c>
    </row>
    <row r="20" spans="1:8">
      <c r="A20" s="10">
        <v>0.995</v>
      </c>
      <c r="B20">
        <f t="shared" si="4"/>
        <v>39.799999999999997</v>
      </c>
      <c r="D20">
        <f t="shared" si="0"/>
        <v>3.5765379113019622E-4</v>
      </c>
      <c r="E20">
        <f t="shared" si="1"/>
        <v>0</v>
      </c>
      <c r="F20">
        <f t="shared" si="2"/>
        <v>3.5765381909019621E-4</v>
      </c>
      <c r="G20">
        <f t="shared" si="3"/>
        <v>2.7959999999999198E-11</v>
      </c>
      <c r="H20">
        <f t="shared" si="5"/>
        <v>3.4465371331221579</v>
      </c>
    </row>
    <row r="21" spans="1:8">
      <c r="A21" s="10">
        <v>0.999</v>
      </c>
      <c r="B21">
        <f t="shared" si="4"/>
        <v>39.96</v>
      </c>
      <c r="D21">
        <f t="shared" si="0"/>
        <v>7.1448985424404061E-5</v>
      </c>
      <c r="E21">
        <f t="shared" si="1"/>
        <v>0</v>
      </c>
      <c r="F21">
        <f t="shared" si="2"/>
        <v>7.1449125384404058E-5</v>
      </c>
      <c r="G21">
        <f t="shared" si="3"/>
        <v>1.3996000000000571E-10</v>
      </c>
      <c r="H21">
        <f t="shared" si="5"/>
        <v>4.1460030830808758</v>
      </c>
    </row>
    <row r="22" spans="1:8">
      <c r="A22" s="10">
        <v>0.99950000000000006</v>
      </c>
      <c r="B22">
        <f t="shared" si="4"/>
        <v>39.980000000000004</v>
      </c>
      <c r="D22">
        <f t="shared" si="0"/>
        <v>3.5719388484067691E-5</v>
      </c>
      <c r="E22">
        <f t="shared" si="1"/>
        <v>0</v>
      </c>
      <c r="F22">
        <f t="shared" si="2"/>
        <v>3.571966844406769E-5</v>
      </c>
      <c r="G22">
        <f t="shared" si="3"/>
        <v>2.7996000000001146E-10</v>
      </c>
      <c r="H22">
        <f>-LOG(F22)</f>
        <v>4.4470925809587465</v>
      </c>
    </row>
    <row r="23" spans="1:8">
      <c r="A23" s="10">
        <v>0.99990000000000001</v>
      </c>
      <c r="B23">
        <f t="shared" si="4"/>
        <v>39.996000000000002</v>
      </c>
      <c r="D23">
        <f t="shared" si="0"/>
        <v>7.1430612303156185E-6</v>
      </c>
      <c r="E23">
        <f t="shared" si="1"/>
        <v>0</v>
      </c>
      <c r="F23">
        <f t="shared" si="2"/>
        <v>7.1444611903156197E-6</v>
      </c>
      <c r="G23">
        <f t="shared" si="3"/>
        <v>1.3999600000010286E-9</v>
      </c>
      <c r="H23">
        <f t="shared" si="5"/>
        <v>5.1460305185729833</v>
      </c>
    </row>
    <row r="24" spans="1:8">
      <c r="A24" s="10">
        <v>0.99995000000000001</v>
      </c>
      <c r="B24">
        <f t="shared" si="4"/>
        <v>39.997999999999998</v>
      </c>
      <c r="D24">
        <f t="shared" si="0"/>
        <v>3.5714795925691804E-6</v>
      </c>
      <c r="E24">
        <f t="shared" si="1"/>
        <v>0</v>
      </c>
      <c r="F24">
        <f t="shared" si="2"/>
        <v>3.5742795525691775E-6</v>
      </c>
      <c r="G24">
        <f t="shared" si="3"/>
        <v>2.7999599999971995E-9</v>
      </c>
      <c r="H24">
        <f>-LOG(F24)</f>
        <v>5.446811483338414</v>
      </c>
    </row>
    <row r="25" spans="1:8">
      <c r="A25" s="10">
        <v>0.99999000000000005</v>
      </c>
      <c r="B25">
        <f t="shared" si="4"/>
        <v>39.999600000000001</v>
      </c>
      <c r="D25">
        <f t="shared" si="0"/>
        <v>7.1428775510362986E-7</v>
      </c>
      <c r="E25">
        <f t="shared" si="1"/>
        <v>0</v>
      </c>
      <c r="F25">
        <f t="shared" si="2"/>
        <v>7.2828771510371303E-7</v>
      </c>
      <c r="G25">
        <f t="shared" si="3"/>
        <v>1.399996000008314E-8</v>
      </c>
      <c r="H25">
        <f>-LOG(F25)</f>
        <v>6.1376970157462187</v>
      </c>
    </row>
    <row r="26" spans="1:8">
      <c r="A26" s="10">
        <v>1.0000100000000001</v>
      </c>
      <c r="B26">
        <f t="shared" si="4"/>
        <v>40.000399999999999</v>
      </c>
      <c r="D26">
        <f t="shared" si="0"/>
        <v>0</v>
      </c>
      <c r="E26">
        <f t="shared" si="1"/>
        <v>7.1428367347355383E-7</v>
      </c>
      <c r="F26">
        <f t="shared" si="2"/>
        <v>1.400004000003263E-8</v>
      </c>
      <c r="G26">
        <f t="shared" si="3"/>
        <v>7.2828371347358647E-7</v>
      </c>
      <c r="H26">
        <f>-LOG(F26)</f>
        <v>7.8538707234811458</v>
      </c>
    </row>
    <row r="27" spans="1:8">
      <c r="A27" s="10">
        <v>1.0000500000000001</v>
      </c>
      <c r="B27">
        <f t="shared" si="4"/>
        <v>40.002000000000002</v>
      </c>
      <c r="D27">
        <f t="shared" si="0"/>
        <v>0</v>
      </c>
      <c r="E27">
        <f t="shared" si="1"/>
        <v>3.5713775517536253E-6</v>
      </c>
      <c r="F27">
        <f t="shared" si="2"/>
        <v>2.8000399999965781E-9</v>
      </c>
      <c r="G27">
        <f t="shared" si="3"/>
        <v>3.5741775917536219E-6</v>
      </c>
      <c r="H27">
        <f>-LOG(F27)</f>
        <v>8.5528357644957431</v>
      </c>
    </row>
    <row r="28" spans="1:8">
      <c r="A28" s="10">
        <v>1.0001</v>
      </c>
      <c r="B28">
        <f t="shared" si="4"/>
        <v>40.003999999999998</v>
      </c>
      <c r="D28">
        <f t="shared" si="0"/>
        <v>0</v>
      </c>
      <c r="E28">
        <f t="shared" si="1"/>
        <v>7.1426530670512687E-6</v>
      </c>
      <c r="F28">
        <f t="shared" si="2"/>
        <v>1.400040000000776E-9</v>
      </c>
      <c r="G28">
        <f t="shared" si="3"/>
        <v>7.1440531070512694E-6</v>
      </c>
      <c r="H28">
        <f t="shared" si="5"/>
        <v>8.8538595560850126</v>
      </c>
    </row>
    <row r="29" spans="1:8">
      <c r="A29" s="10">
        <v>1.0004999999999999</v>
      </c>
      <c r="B29">
        <f t="shared" si="4"/>
        <v>40.019999999999996</v>
      </c>
      <c r="D29">
        <f t="shared" si="0"/>
        <v>0</v>
      </c>
      <c r="E29">
        <f t="shared" si="1"/>
        <v>3.5709184402221154E-5</v>
      </c>
      <c r="F29">
        <f t="shared" si="2"/>
        <v>2.8004000000005568E-10</v>
      </c>
      <c r="G29">
        <f t="shared" si="3"/>
        <v>3.5709464442221152E-5</v>
      </c>
      <c r="H29">
        <f>-LOG(F29)</f>
        <v>9.5527799310200052</v>
      </c>
    </row>
    <row r="30" spans="1:8">
      <c r="A30" s="10">
        <v>1.0009999999999999</v>
      </c>
      <c r="B30">
        <f t="shared" si="4"/>
        <v>40.039999999999992</v>
      </c>
      <c r="D30">
        <f t="shared" si="0"/>
        <v>0</v>
      </c>
      <c r="E30">
        <f t="shared" si="1"/>
        <v>7.1408169094530212E-5</v>
      </c>
      <c r="F30">
        <f t="shared" si="2"/>
        <v>1.4004000000002785E-10</v>
      </c>
      <c r="G30">
        <f t="shared" si="3"/>
        <v>7.1408309134530208E-5</v>
      </c>
      <c r="H30">
        <f t="shared" si="5"/>
        <v>9.8537478979069189</v>
      </c>
    </row>
    <row r="31" spans="1:8">
      <c r="A31" s="10">
        <v>1.0049999999999999</v>
      </c>
      <c r="B31">
        <f t="shared" si="4"/>
        <v>40.199999999999996</v>
      </c>
      <c r="D31">
        <f t="shared" si="0"/>
        <v>0</v>
      </c>
      <c r="E31">
        <f t="shared" si="1"/>
        <v>3.5663338088444321E-4</v>
      </c>
      <c r="F31">
        <f t="shared" si="2"/>
        <v>2.8040000000000595E-11</v>
      </c>
      <c r="G31">
        <f t="shared" si="3"/>
        <v>3.5663340892444322E-4</v>
      </c>
      <c r="H31">
        <f t="shared" si="5"/>
        <v>10.55222199070537</v>
      </c>
    </row>
    <row r="32" spans="1:8">
      <c r="A32" s="10">
        <v>1.01</v>
      </c>
      <c r="B32">
        <f t="shared" si="4"/>
        <v>40.4</v>
      </c>
      <c r="D32">
        <f t="shared" si="0"/>
        <v>0</v>
      </c>
      <c r="E32">
        <f t="shared" si="1"/>
        <v>7.1225071225070968E-4</v>
      </c>
      <c r="F32">
        <f t="shared" si="2"/>
        <v>1.4040000000000051E-11</v>
      </c>
      <c r="G32">
        <f t="shared" si="3"/>
        <v>7.1225072629070964E-4</v>
      </c>
      <c r="H32">
        <f t="shared" si="5"/>
        <v>10.852632892206213</v>
      </c>
    </row>
    <row r="33" spans="1:8">
      <c r="A33" s="11">
        <v>1.02</v>
      </c>
      <c r="B33" s="4">
        <f t="shared" si="4"/>
        <v>40.799999999999997</v>
      </c>
      <c r="C33" s="4"/>
      <c r="D33" s="4">
        <f t="shared" si="0"/>
        <v>0</v>
      </c>
      <c r="E33" s="4">
        <f t="shared" si="1"/>
        <v>1.4204545454545403E-3</v>
      </c>
      <c r="F33" s="4">
        <f t="shared" si="2"/>
        <v>7.0400000000000257E-12</v>
      </c>
      <c r="G33" s="4">
        <f t="shared" si="3"/>
        <v>1.4204545524945404E-3</v>
      </c>
      <c r="H33" s="4">
        <f t="shared" si="5"/>
        <v>11.152427340857885</v>
      </c>
    </row>
    <row r="34" spans="1:8">
      <c r="A34" s="9" t="s">
        <v>8</v>
      </c>
      <c r="B34" s="5"/>
      <c r="C34" s="5"/>
      <c r="D34" s="5"/>
      <c r="E34" s="5"/>
      <c r="F34" s="5"/>
      <c r="G34" s="5"/>
      <c r="H34" s="5"/>
    </row>
    <row r="35" spans="1:8">
      <c r="A35" s="8" t="s">
        <v>10</v>
      </c>
      <c r="B35" s="5"/>
      <c r="C35" s="5"/>
      <c r="D35" s="5"/>
      <c r="E35" s="5"/>
      <c r="F35" s="5"/>
      <c r="G35" s="5"/>
      <c r="H35" s="5"/>
    </row>
    <row r="36" spans="1:8">
      <c r="A36">
        <v>1</v>
      </c>
      <c r="B36">
        <f t="shared" ref="B36:B67" si="6">IF(NOT((A36/100)*$E$8 = $C$7), (A36/100)*$E$8,$C$7-0.01)</f>
        <v>0.6</v>
      </c>
      <c r="D36">
        <f t="shared" ref="D36:D67" si="7">MAX((($B$5*$D$5/1000)-(B36*$D$6/1000))/(($B$5+B36)/1000),0)</f>
        <v>9.7912524850894633E-2</v>
      </c>
      <c r="E36">
        <f t="shared" ref="E36:E67" si="8">MAX(($D$6*B36-$B$5*$D$5)/($B$5+B36),0)</f>
        <v>0</v>
      </c>
      <c r="F36">
        <f t="shared" ref="F36:F67" si="9">IF(E36 = 0,D36+G36,$B$9/E36)</f>
        <v>9.791252485099676E-2</v>
      </c>
      <c r="G36">
        <f t="shared" ref="G36:G67" si="10">IF(D36 = 0,E36+F36,$B$9/D36)</f>
        <v>1.0213197969543147E-13</v>
      </c>
      <c r="H36">
        <f t="shared" ref="H36:H69" si="11">-LOG(F36)</f>
        <v>1.009161750221844</v>
      </c>
    </row>
    <row r="37" spans="1:8">
      <c r="A37">
        <v>2</v>
      </c>
      <c r="B37">
        <f t="shared" si="6"/>
        <v>1.2</v>
      </c>
      <c r="D37">
        <f t="shared" si="7"/>
        <v>9.5849802371541504E-2</v>
      </c>
      <c r="E37">
        <f t="shared" si="8"/>
        <v>0</v>
      </c>
      <c r="F37">
        <f t="shared" si="9"/>
        <v>9.5849802371645837E-2</v>
      </c>
      <c r="G37">
        <f t="shared" si="10"/>
        <v>1.043298969072165E-13</v>
      </c>
      <c r="H37">
        <f t="shared" si="11"/>
        <v>1.0184087782370628</v>
      </c>
    </row>
    <row r="38" spans="1:8">
      <c r="A38">
        <v>3</v>
      </c>
      <c r="B38">
        <f t="shared" si="6"/>
        <v>1.7999999999999998</v>
      </c>
      <c r="D38">
        <f t="shared" si="7"/>
        <v>9.3811394891944982E-2</v>
      </c>
      <c r="E38">
        <f t="shared" si="8"/>
        <v>0</v>
      </c>
      <c r="F38">
        <f t="shared" si="9"/>
        <v>9.3811394892051578E-2</v>
      </c>
      <c r="G38">
        <f t="shared" si="10"/>
        <v>1.0659685863874347E-13</v>
      </c>
      <c r="H38">
        <f t="shared" si="11"/>
        <v>1.0277444064165002</v>
      </c>
    </row>
    <row r="39" spans="1:8">
      <c r="A39">
        <v>4</v>
      </c>
      <c r="B39">
        <f t="shared" si="6"/>
        <v>2.4</v>
      </c>
      <c r="D39">
        <f t="shared" si="7"/>
        <v>9.1796875E-2</v>
      </c>
      <c r="E39">
        <f t="shared" si="8"/>
        <v>0</v>
      </c>
      <c r="F39">
        <f t="shared" si="9"/>
        <v>9.1796875000108941E-2</v>
      </c>
      <c r="G39">
        <f t="shared" si="10"/>
        <v>1.0893617021276596E-13</v>
      </c>
      <c r="H39">
        <f t="shared" si="11"/>
        <v>1.0371721030395979</v>
      </c>
    </row>
    <row r="40" spans="1:8">
      <c r="A40">
        <v>5</v>
      </c>
      <c r="B40">
        <f t="shared" si="6"/>
        <v>3</v>
      </c>
      <c r="D40">
        <f t="shared" si="7"/>
        <v>8.9805825242718448E-2</v>
      </c>
      <c r="E40">
        <f t="shared" si="8"/>
        <v>0</v>
      </c>
      <c r="F40">
        <f t="shared" si="9"/>
        <v>8.9805825242829804E-2</v>
      </c>
      <c r="G40">
        <f t="shared" si="10"/>
        <v>1.1135135135135135E-13</v>
      </c>
      <c r="H40">
        <f t="shared" si="11"/>
        <v>1.0466954919656011</v>
      </c>
    </row>
    <row r="41" spans="1:8">
      <c r="A41">
        <v>6</v>
      </c>
      <c r="B41">
        <f t="shared" si="6"/>
        <v>3.5999999999999996</v>
      </c>
      <c r="D41">
        <f t="shared" si="7"/>
        <v>8.7837837837837843E-2</v>
      </c>
      <c r="E41">
        <f t="shared" si="8"/>
        <v>0</v>
      </c>
      <c r="F41">
        <f t="shared" si="9"/>
        <v>8.7837837837951682E-2</v>
      </c>
      <c r="G41">
        <f t="shared" si="10"/>
        <v>1.1384615384615383E-13</v>
      </c>
      <c r="H41">
        <f t="shared" si="11"/>
        <v>1.0563183630875577</v>
      </c>
    </row>
    <row r="42" spans="1:8">
      <c r="A42">
        <v>7</v>
      </c>
      <c r="B42">
        <f t="shared" si="6"/>
        <v>4.2</v>
      </c>
      <c r="D42">
        <f t="shared" si="7"/>
        <v>8.5892514395393471E-2</v>
      </c>
      <c r="E42">
        <f t="shared" si="8"/>
        <v>0</v>
      </c>
      <c r="F42">
        <f t="shared" si="9"/>
        <v>8.5892514395509892E-2</v>
      </c>
      <c r="G42">
        <f t="shared" si="10"/>
        <v>1.164245810055866E-13</v>
      </c>
      <c r="H42">
        <f t="shared" si="11"/>
        <v>1.066044683647005</v>
      </c>
    </row>
    <row r="43" spans="1:8">
      <c r="A43">
        <v>8</v>
      </c>
      <c r="B43">
        <f t="shared" si="6"/>
        <v>4.8</v>
      </c>
      <c r="D43">
        <f t="shared" si="7"/>
        <v>8.3969465648854977E-2</v>
      </c>
      <c r="E43">
        <f t="shared" si="8"/>
        <v>0</v>
      </c>
      <c r="F43">
        <f t="shared" si="9"/>
        <v>8.3969465648974062E-2</v>
      </c>
      <c r="G43">
        <f t="shared" si="10"/>
        <v>1.1909090909090907E-13</v>
      </c>
      <c r="H43">
        <f t="shared" si="11"/>
        <v>1.0758786104969231</v>
      </c>
    </row>
    <row r="44" spans="1:8">
      <c r="A44">
        <v>9</v>
      </c>
      <c r="B44">
        <f t="shared" si="6"/>
        <v>5.3999999999999995</v>
      </c>
      <c r="D44">
        <f t="shared" si="7"/>
        <v>8.2068311195445914E-2</v>
      </c>
      <c r="E44">
        <f t="shared" si="8"/>
        <v>0</v>
      </c>
      <c r="F44">
        <f t="shared" si="9"/>
        <v>8.2068311195567761E-2</v>
      </c>
      <c r="G44">
        <f t="shared" si="10"/>
        <v>1.2184971098265896E-13</v>
      </c>
      <c r="H44">
        <f t="shared" si="11"/>
        <v>1.0858245034110687</v>
      </c>
    </row>
    <row r="45" spans="1:8">
      <c r="A45">
        <v>10</v>
      </c>
      <c r="B45">
        <f t="shared" si="6"/>
        <v>6</v>
      </c>
      <c r="D45">
        <f t="shared" si="7"/>
        <v>8.0188679245283029E-2</v>
      </c>
      <c r="E45">
        <f t="shared" si="8"/>
        <v>0</v>
      </c>
      <c r="F45">
        <f t="shared" si="9"/>
        <v>8.0188679245407735E-2</v>
      </c>
      <c r="G45">
        <f t="shared" si="10"/>
        <v>1.2470588235294117E-13</v>
      </c>
      <c r="H45">
        <f t="shared" si="11"/>
        <v>1.0958869395498021</v>
      </c>
    </row>
    <row r="46" spans="1:8">
      <c r="A46">
        <v>11</v>
      </c>
      <c r="B46">
        <f t="shared" si="6"/>
        <v>6.6</v>
      </c>
      <c r="D46">
        <f t="shared" si="7"/>
        <v>7.8330206378986869E-2</v>
      </c>
      <c r="E46">
        <f t="shared" si="8"/>
        <v>0</v>
      </c>
      <c r="F46">
        <f t="shared" si="9"/>
        <v>7.8330206379114531E-2</v>
      </c>
      <c r="G46">
        <f t="shared" si="10"/>
        <v>1.2766467065868264E-13</v>
      </c>
      <c r="H46">
        <f t="shared" si="11"/>
        <v>1.1060707292062435</v>
      </c>
    </row>
    <row r="47" spans="1:8">
      <c r="A47">
        <v>12</v>
      </c>
      <c r="B47">
        <f t="shared" si="6"/>
        <v>7.1999999999999993</v>
      </c>
      <c r="D47">
        <f t="shared" si="7"/>
        <v>7.6492537313432835E-2</v>
      </c>
      <c r="E47">
        <f t="shared" si="8"/>
        <v>0</v>
      </c>
      <c r="F47">
        <f t="shared" si="9"/>
        <v>7.6492537313563563E-2</v>
      </c>
      <c r="G47">
        <f t="shared" si="10"/>
        <v>1.3073170731707318E-13</v>
      </c>
      <c r="H47">
        <f t="shared" si="11"/>
        <v>1.1163809329722922</v>
      </c>
    </row>
    <row r="48" spans="1:8">
      <c r="A48">
        <v>13</v>
      </c>
      <c r="B48">
        <f t="shared" si="6"/>
        <v>7.8000000000000007</v>
      </c>
      <c r="D48">
        <f t="shared" si="7"/>
        <v>7.4675324675324672E-2</v>
      </c>
      <c r="E48">
        <f t="shared" si="8"/>
        <v>0</v>
      </c>
      <c r="F48">
        <f t="shared" si="9"/>
        <v>7.4675324675458579E-2</v>
      </c>
      <c r="G48">
        <f t="shared" si="10"/>
        <v>1.3391304347826087E-13</v>
      </c>
      <c r="H48">
        <f t="shared" si="11"/>
        <v>1.1268228804820726</v>
      </c>
    </row>
    <row r="49" spans="1:8">
      <c r="A49">
        <v>14</v>
      </c>
      <c r="B49">
        <f t="shared" si="6"/>
        <v>8.4</v>
      </c>
      <c r="D49">
        <f t="shared" si="7"/>
        <v>7.2878228782287821E-2</v>
      </c>
      <c r="E49">
        <f t="shared" si="8"/>
        <v>0</v>
      </c>
      <c r="F49">
        <f t="shared" si="9"/>
        <v>7.2878228782425031E-2</v>
      </c>
      <c r="G49">
        <f t="shared" si="10"/>
        <v>1.3721518987341773E-13</v>
      </c>
      <c r="H49">
        <f t="shared" si="11"/>
        <v>1.1374021909111089</v>
      </c>
    </row>
    <row r="50" spans="1:8">
      <c r="A50">
        <v>15</v>
      </c>
      <c r="B50">
        <f t="shared" si="6"/>
        <v>9</v>
      </c>
      <c r="D50">
        <f t="shared" si="7"/>
        <v>7.1100917431192664E-2</v>
      </c>
      <c r="E50">
        <f t="shared" si="8"/>
        <v>0</v>
      </c>
      <c r="F50">
        <f t="shared" si="9"/>
        <v>7.1100917431333316E-2</v>
      </c>
      <c r="G50">
        <f t="shared" si="10"/>
        <v>1.4064516129032257E-13</v>
      </c>
      <c r="H50">
        <f t="shared" si="11"/>
        <v>1.1481247954334541</v>
      </c>
    </row>
    <row r="51" spans="1:8">
      <c r="A51">
        <v>16</v>
      </c>
      <c r="B51">
        <f t="shared" si="6"/>
        <v>9.6</v>
      </c>
      <c r="D51">
        <f t="shared" si="7"/>
        <v>6.9343065693430669E-2</v>
      </c>
      <c r="E51">
        <f t="shared" si="8"/>
        <v>0</v>
      </c>
      <c r="F51">
        <f t="shared" si="9"/>
        <v>6.9343065693574873E-2</v>
      </c>
      <c r="G51">
        <f t="shared" si="10"/>
        <v>1.4421052631578944E-13</v>
      </c>
      <c r="H51">
        <f t="shared" si="11"/>
        <v>1.1589969618666558</v>
      </c>
    </row>
    <row r="52" spans="1:8">
      <c r="A52">
        <v>17</v>
      </c>
      <c r="B52">
        <f t="shared" si="6"/>
        <v>10.200000000000001</v>
      </c>
      <c r="D52">
        <f t="shared" si="7"/>
        <v>6.7604355716878395E-2</v>
      </c>
      <c r="E52">
        <f t="shared" si="8"/>
        <v>0</v>
      </c>
      <c r="F52">
        <f t="shared" si="9"/>
        <v>6.7604355717026318E-2</v>
      </c>
      <c r="G52">
        <f t="shared" si="10"/>
        <v>1.4791946308724834E-13</v>
      </c>
      <c r="H52">
        <f t="shared" si="11"/>
        <v>1.1700253217665231</v>
      </c>
    </row>
    <row r="53" spans="1:8">
      <c r="A53">
        <v>18</v>
      </c>
      <c r="B53">
        <f t="shared" si="6"/>
        <v>10.799999999999999</v>
      </c>
      <c r="D53">
        <f t="shared" si="7"/>
        <v>6.5884476534296035E-2</v>
      </c>
      <c r="E53">
        <f t="shared" si="8"/>
        <v>0</v>
      </c>
      <c r="F53">
        <f t="shared" si="9"/>
        <v>6.5884476534447817E-2</v>
      </c>
      <c r="G53">
        <f t="shared" si="10"/>
        <v>1.5178082191780819E-13</v>
      </c>
      <c r="H53">
        <f t="shared" ref="H53:H63" si="12">-LOG(F53)</f>
        <v>1.1812169002709545</v>
      </c>
    </row>
    <row r="54" spans="1:8">
      <c r="A54">
        <v>19</v>
      </c>
      <c r="B54">
        <f t="shared" si="6"/>
        <v>11.4</v>
      </c>
      <c r="D54">
        <f t="shared" si="7"/>
        <v>6.4183123877917414E-2</v>
      </c>
      <c r="E54">
        <f t="shared" si="8"/>
        <v>0</v>
      </c>
      <c r="F54">
        <f t="shared" si="9"/>
        <v>6.418312387807322E-2</v>
      </c>
      <c r="G54">
        <f t="shared" si="10"/>
        <v>1.5580419580419582E-13</v>
      </c>
      <c r="H54">
        <f t="shared" si="12"/>
        <v>1.1925791490355753</v>
      </c>
    </row>
    <row r="55" spans="1:8">
      <c r="A55">
        <v>20</v>
      </c>
      <c r="B55">
        <f t="shared" si="6"/>
        <v>12</v>
      </c>
      <c r="D55">
        <f t="shared" si="7"/>
        <v>6.25E-2</v>
      </c>
      <c r="E55">
        <f t="shared" si="8"/>
        <v>0</v>
      </c>
      <c r="F55">
        <f t="shared" si="9"/>
        <v>6.2500000000159997E-2</v>
      </c>
      <c r="G55">
        <f t="shared" si="10"/>
        <v>1.6E-13</v>
      </c>
      <c r="H55">
        <f t="shared" si="12"/>
        <v>1.204119982654813</v>
      </c>
    </row>
    <row r="56" spans="1:8">
      <c r="A56">
        <v>21</v>
      </c>
      <c r="B56">
        <f t="shared" si="6"/>
        <v>12.6</v>
      </c>
      <c r="D56">
        <f t="shared" si="7"/>
        <v>6.0834813499111906E-2</v>
      </c>
      <c r="E56">
        <f t="shared" si="8"/>
        <v>0</v>
      </c>
      <c r="F56">
        <f t="shared" si="9"/>
        <v>6.0834813499276288E-2</v>
      </c>
      <c r="G56">
        <f t="shared" si="10"/>
        <v>1.6437956204379561E-13</v>
      </c>
      <c r="H56">
        <f t="shared" si="12"/>
        <v>1.2158478190217283</v>
      </c>
    </row>
    <row r="57" spans="1:8">
      <c r="A57">
        <v>22</v>
      </c>
      <c r="B57">
        <f t="shared" si="6"/>
        <v>13.2</v>
      </c>
      <c r="D57">
        <f t="shared" si="7"/>
        <v>5.918727915194346E-2</v>
      </c>
      <c r="E57">
        <f t="shared" si="8"/>
        <v>0</v>
      </c>
      <c r="F57">
        <f t="shared" si="9"/>
        <v>5.9187279152112415E-2</v>
      </c>
      <c r="G57">
        <f t="shared" si="10"/>
        <v>1.6895522388059702E-13</v>
      </c>
      <c r="H57">
        <f t="shared" si="12"/>
        <v>1.2277716241501866</v>
      </c>
    </row>
    <row r="58" spans="1:8">
      <c r="A58">
        <v>23</v>
      </c>
      <c r="B58">
        <f t="shared" si="6"/>
        <v>13.8</v>
      </c>
      <c r="D58">
        <f t="shared" si="7"/>
        <v>5.7557117750439368E-2</v>
      </c>
      <c r="E58">
        <f t="shared" si="8"/>
        <v>0</v>
      </c>
      <c r="F58">
        <f t="shared" si="9"/>
        <v>5.7557117750613111E-2</v>
      </c>
      <c r="G58">
        <f t="shared" si="10"/>
        <v>1.7374045801526718E-13</v>
      </c>
      <c r="H58">
        <f>-LOG(F58)</f>
        <v>1.2399009620659582</v>
      </c>
    </row>
    <row r="59" spans="1:8">
      <c r="A59">
        <v>24</v>
      </c>
      <c r="B59">
        <f t="shared" si="6"/>
        <v>14.399999999999999</v>
      </c>
      <c r="D59">
        <f t="shared" si="7"/>
        <v>5.5944055944055951E-2</v>
      </c>
      <c r="E59">
        <f t="shared" si="8"/>
        <v>0</v>
      </c>
      <c r="F59">
        <f t="shared" si="9"/>
        <v>5.5944055944234704E-2</v>
      </c>
      <c r="G59">
        <f t="shared" si="10"/>
        <v>1.7874999999999997E-13</v>
      </c>
      <c r="H59">
        <f>-LOG(F59)</f>
        <v>1.2522460504717305</v>
      </c>
    </row>
    <row r="60" spans="1:8">
      <c r="A60">
        <v>25</v>
      </c>
      <c r="B60">
        <f t="shared" si="6"/>
        <v>15</v>
      </c>
      <c r="D60">
        <f t="shared" si="7"/>
        <v>5.434782608695652E-2</v>
      </c>
      <c r="E60">
        <f t="shared" si="8"/>
        <v>0</v>
      </c>
      <c r="F60">
        <f t="shared" si="9"/>
        <v>5.4347826087140519E-2</v>
      </c>
      <c r="G60">
        <f t="shared" si="10"/>
        <v>1.84E-13</v>
      </c>
      <c r="H60">
        <f>-LOG(F60)</f>
        <v>1.2648178230080662</v>
      </c>
    </row>
    <row r="61" spans="1:8">
      <c r="A61">
        <v>26</v>
      </c>
      <c r="B61">
        <f t="shared" si="6"/>
        <v>15.600000000000001</v>
      </c>
      <c r="D61">
        <f t="shared" si="7"/>
        <v>5.2768166089965395E-2</v>
      </c>
      <c r="E61">
        <f t="shared" si="8"/>
        <v>0</v>
      </c>
      <c r="F61">
        <f t="shared" si="9"/>
        <v>5.2768166090154903E-2</v>
      </c>
      <c r="G61">
        <f t="shared" si="10"/>
        <v>1.8950819672131148E-13</v>
      </c>
      <c r="H61">
        <f>-LOG(F61)</f>
        <v>1.2776279990721835</v>
      </c>
    </row>
    <row r="62" spans="1:8">
      <c r="A62">
        <v>27</v>
      </c>
      <c r="B62">
        <f t="shared" si="6"/>
        <v>16.200000000000003</v>
      </c>
      <c r="D62">
        <f t="shared" si="7"/>
        <v>5.1204819277108432E-2</v>
      </c>
      <c r="E62">
        <f t="shared" si="8"/>
        <v>0</v>
      </c>
      <c r="F62">
        <f t="shared" si="9"/>
        <v>5.1204819277303727E-2</v>
      </c>
      <c r="G62">
        <f t="shared" si="10"/>
        <v>1.9529411764705883E-13</v>
      </c>
      <c r="H62">
        <f>-LOG(F62)</f>
        <v>1.2906891623241059</v>
      </c>
    </row>
    <row r="63" spans="1:8">
      <c r="A63">
        <v>28</v>
      </c>
      <c r="B63">
        <f t="shared" si="6"/>
        <v>16.8</v>
      </c>
      <c r="D63">
        <f t="shared" si="7"/>
        <v>4.965753424657534E-2</v>
      </c>
      <c r="E63">
        <f t="shared" si="8"/>
        <v>0</v>
      </c>
      <c r="F63">
        <f t="shared" si="9"/>
        <v>4.965753424677672E-2</v>
      </c>
      <c r="G63">
        <f t="shared" si="10"/>
        <v>2.0137931034482759E-13</v>
      </c>
      <c r="H63">
        <f t="shared" si="12"/>
        <v>1.3040148492116821</v>
      </c>
    </row>
    <row r="64" spans="1:8">
      <c r="A64">
        <v>29</v>
      </c>
      <c r="B64">
        <f t="shared" si="6"/>
        <v>17.399999999999999</v>
      </c>
      <c r="D64">
        <f t="shared" si="7"/>
        <v>4.8126064735945488E-2</v>
      </c>
      <c r="E64">
        <f t="shared" si="8"/>
        <v>0</v>
      </c>
      <c r="F64">
        <f t="shared" si="9"/>
        <v>4.8126064736153273E-2</v>
      </c>
      <c r="G64">
        <f t="shared" si="10"/>
        <v>2.0778761061946902E-13</v>
      </c>
      <c r="H64">
        <f t="shared" si="11"/>
        <v>1.3176196490902821</v>
      </c>
    </row>
    <row r="65" spans="1:8">
      <c r="A65">
        <v>30</v>
      </c>
      <c r="B65">
        <f t="shared" si="6"/>
        <v>18</v>
      </c>
      <c r="D65">
        <f t="shared" si="7"/>
        <v>4.6610169491525431E-2</v>
      </c>
      <c r="E65">
        <f t="shared" si="8"/>
        <v>0</v>
      </c>
      <c r="F65">
        <f t="shared" si="9"/>
        <v>4.6610169491739975E-2</v>
      </c>
      <c r="G65">
        <f t="shared" si="10"/>
        <v>2.1454545454545451E-13</v>
      </c>
      <c r="H65">
        <f t="shared" si="11"/>
        <v>1.3315193178098825</v>
      </c>
    </row>
    <row r="66" spans="1:8">
      <c r="A66">
        <v>31</v>
      </c>
      <c r="B66">
        <f t="shared" si="6"/>
        <v>18.600000000000001</v>
      </c>
      <c r="D66">
        <f t="shared" si="7"/>
        <v>4.5109612141652614E-2</v>
      </c>
      <c r="E66">
        <f t="shared" si="8"/>
        <v>0</v>
      </c>
      <c r="F66">
        <f t="shared" si="9"/>
        <v>4.5109612141874297E-2</v>
      </c>
      <c r="G66">
        <f t="shared" si="10"/>
        <v>2.2168224299065421E-13</v>
      </c>
      <c r="H66">
        <f t="shared" si="11"/>
        <v>1.3457309070048811</v>
      </c>
    </row>
    <row r="67" spans="1:8">
      <c r="A67">
        <v>32</v>
      </c>
      <c r="B67">
        <f t="shared" si="6"/>
        <v>19.2</v>
      </c>
      <c r="D67">
        <f t="shared" si="7"/>
        <v>4.362416107382551E-2</v>
      </c>
      <c r="E67">
        <f t="shared" si="8"/>
        <v>0</v>
      </c>
      <c r="F67">
        <f t="shared" si="9"/>
        <v>4.3624161074054743E-2</v>
      </c>
      <c r="G67">
        <f t="shared" si="10"/>
        <v>2.2923076923076921E-13</v>
      </c>
      <c r="H67">
        <f t="shared" si="11"/>
        <v>1.3602729117671364</v>
      </c>
    </row>
    <row r="68" spans="1:8">
      <c r="A68">
        <v>33</v>
      </c>
      <c r="B68">
        <f t="shared" ref="B68:B99" si="13">IF(NOT((A68/100)*$E$8 = $C$7), (A68/100)*$E$8,$C$7-0.01)</f>
        <v>19.8</v>
      </c>
      <c r="D68">
        <f t="shared" ref="D68:D99" si="14">MAX((($B$5*$D$5/1000)-(B68*$D$6/1000))/(($B$5+B68)/1000),0)</f>
        <v>4.2153589315525875E-2</v>
      </c>
      <c r="E68">
        <f t="shared" ref="E68:E99" si="15">MAX(($D$6*B68-$B$5*$D$5)/($B$5+B68),0)</f>
        <v>0</v>
      </c>
      <c r="F68">
        <f t="shared" ref="F68:F99" si="16">IF(E68 = 0,D68+G68,$B$9/E68)</f>
        <v>4.2153589315763101E-2</v>
      </c>
      <c r="G68">
        <f t="shared" ref="G68:G99" si="17">IF(D68 = 0,E68+F68,$B$9/D68)</f>
        <v>2.3722772277227724E-13</v>
      </c>
      <c r="H68">
        <f t="shared" si="11"/>
        <v>1.3751654399321871</v>
      </c>
    </row>
    <row r="69" spans="1:8">
      <c r="A69">
        <v>34</v>
      </c>
      <c r="B69">
        <f t="shared" si="13"/>
        <v>20.400000000000002</v>
      </c>
      <c r="D69">
        <f t="shared" si="14"/>
        <v>4.0697674418604647E-2</v>
      </c>
      <c r="E69">
        <f t="shared" si="15"/>
        <v>0</v>
      </c>
      <c r="F69">
        <f t="shared" si="16"/>
        <v>4.069767441885036E-2</v>
      </c>
      <c r="G69">
        <f t="shared" si="17"/>
        <v>2.4571428571428576E-13</v>
      </c>
      <c r="H69">
        <f t="shared" si="11"/>
        <v>1.3904304068906701</v>
      </c>
    </row>
    <row r="70" spans="1:8">
      <c r="A70">
        <v>35</v>
      </c>
      <c r="B70">
        <f t="shared" si="13"/>
        <v>21</v>
      </c>
      <c r="D70">
        <f t="shared" si="14"/>
        <v>3.9256198347107439E-2</v>
      </c>
      <c r="E70">
        <f t="shared" si="15"/>
        <v>0</v>
      </c>
      <c r="F70">
        <f t="shared" si="16"/>
        <v>3.9256198347362173E-2</v>
      </c>
      <c r="G70">
        <f t="shared" si="17"/>
        <v>2.5473684210526316E-13</v>
      </c>
      <c r="H70">
        <f>-LOG(F70)</f>
        <v>1.4060917606887653</v>
      </c>
    </row>
    <row r="71" spans="1:8">
      <c r="A71">
        <v>36</v>
      </c>
      <c r="B71">
        <f t="shared" si="13"/>
        <v>21.599999999999998</v>
      </c>
      <c r="D71">
        <f t="shared" si="14"/>
        <v>3.7828947368421059E-2</v>
      </c>
      <c r="E71">
        <f t="shared" si="15"/>
        <v>0</v>
      </c>
      <c r="F71">
        <f t="shared" si="16"/>
        <v>3.782894736868541E-2</v>
      </c>
      <c r="G71">
        <f t="shared" si="17"/>
        <v>2.6434782608695646E-13</v>
      </c>
      <c r="H71">
        <f t="shared" ref="H71:H134" si="18">-LOG(F71)</f>
        <v>1.4221757432521072</v>
      </c>
    </row>
    <row r="72" spans="1:8">
      <c r="A72">
        <v>37</v>
      </c>
      <c r="B72">
        <f t="shared" si="13"/>
        <v>22.2</v>
      </c>
      <c r="D72">
        <f t="shared" si="14"/>
        <v>3.6415711947626841E-2</v>
      </c>
      <c r="E72">
        <f t="shared" si="15"/>
        <v>0</v>
      </c>
      <c r="F72">
        <f t="shared" si="16"/>
        <v>3.6415711947901448E-2</v>
      </c>
      <c r="G72">
        <f t="shared" si="17"/>
        <v>2.7460674157303371E-13</v>
      </c>
      <c r="H72">
        <f t="shared" si="18"/>
        <v>1.4387111949223288</v>
      </c>
    </row>
    <row r="73" spans="1:8">
      <c r="A73">
        <v>38</v>
      </c>
      <c r="B73">
        <f t="shared" si="13"/>
        <v>22.8</v>
      </c>
      <c r="D73">
        <f t="shared" si="14"/>
        <v>3.5016286644951142E-2</v>
      </c>
      <c r="E73">
        <f t="shared" si="15"/>
        <v>0</v>
      </c>
      <c r="F73">
        <f t="shared" si="16"/>
        <v>3.5016286645236726E-2</v>
      </c>
      <c r="G73">
        <f t="shared" si="17"/>
        <v>2.8558139534883721E-13</v>
      </c>
      <c r="H73">
        <f t="shared" si="18"/>
        <v>1.4557299112220203</v>
      </c>
    </row>
    <row r="74" spans="1:8">
      <c r="A74">
        <v>39</v>
      </c>
      <c r="B74">
        <f t="shared" si="13"/>
        <v>23.400000000000002</v>
      </c>
      <c r="D74">
        <f t="shared" si="14"/>
        <v>3.3630470016207455E-2</v>
      </c>
      <c r="E74">
        <f t="shared" si="15"/>
        <v>0</v>
      </c>
      <c r="F74">
        <f t="shared" si="16"/>
        <v>3.3630470016504807E-2</v>
      </c>
      <c r="G74">
        <f t="shared" si="17"/>
        <v>2.9734939759036143E-13</v>
      </c>
      <c r="H74">
        <f t="shared" si="18"/>
        <v>1.4732670629812903</v>
      </c>
    </row>
    <row r="75" spans="1:8">
      <c r="A75">
        <v>40</v>
      </c>
      <c r="B75">
        <f t="shared" si="13"/>
        <v>24</v>
      </c>
      <c r="D75">
        <f t="shared" si="14"/>
        <v>3.2258064516129031E-2</v>
      </c>
      <c r="E75">
        <f t="shared" si="15"/>
        <v>0</v>
      </c>
      <c r="F75">
        <f t="shared" si="16"/>
        <v>3.2258064516439033E-2</v>
      </c>
      <c r="G75">
        <f t="shared" si="17"/>
        <v>3.0999999999999999E-13</v>
      </c>
      <c r="H75">
        <f t="shared" si="18"/>
        <v>1.4913616938300991</v>
      </c>
    </row>
    <row r="76" spans="1:8">
      <c r="A76">
        <v>41</v>
      </c>
      <c r="B76">
        <f t="shared" si="13"/>
        <v>24.599999999999998</v>
      </c>
      <c r="D76">
        <f t="shared" si="14"/>
        <v>3.0898876404494392E-2</v>
      </c>
      <c r="E76">
        <f t="shared" si="15"/>
        <v>0</v>
      </c>
      <c r="F76">
        <f t="shared" si="16"/>
        <v>3.0898876404818029E-2</v>
      </c>
      <c r="G76">
        <f t="shared" si="17"/>
        <v>3.2363636363636354E-13</v>
      </c>
      <c r="H76">
        <f t="shared" si="18"/>
        <v>1.5100573128101011</v>
      </c>
    </row>
    <row r="77" spans="1:8">
      <c r="A77">
        <v>42</v>
      </c>
      <c r="B77">
        <f t="shared" si="13"/>
        <v>25.2</v>
      </c>
      <c r="D77">
        <f t="shared" si="14"/>
        <v>2.9552715654952075E-2</v>
      </c>
      <c r="E77">
        <f t="shared" si="15"/>
        <v>0</v>
      </c>
      <c r="F77">
        <f t="shared" si="16"/>
        <v>2.9552715655290454E-2</v>
      </c>
      <c r="G77">
        <f t="shared" si="17"/>
        <v>3.3837837837837838E-13</v>
      </c>
      <c r="H77">
        <f t="shared" si="18"/>
        <v>1.5294026048024432</v>
      </c>
    </row>
    <row r="78" spans="1:8">
      <c r="A78">
        <v>43</v>
      </c>
      <c r="B78">
        <f t="shared" si="13"/>
        <v>25.8</v>
      </c>
      <c r="D78">
        <f t="shared" si="14"/>
        <v>2.8219395866454694E-2</v>
      </c>
      <c r="E78">
        <f t="shared" si="15"/>
        <v>0</v>
      </c>
      <c r="F78">
        <f t="shared" si="16"/>
        <v>2.821939586680906E-2</v>
      </c>
      <c r="G78">
        <f t="shared" si="17"/>
        <v>3.5436619718309853E-13</v>
      </c>
      <c r="H78">
        <f t="shared" si="18"/>
        <v>1.5494522880487023</v>
      </c>
    </row>
    <row r="79" spans="1:8">
      <c r="A79">
        <v>44</v>
      </c>
      <c r="B79">
        <f t="shared" si="13"/>
        <v>26.4</v>
      </c>
      <c r="D79">
        <f t="shared" si="14"/>
        <v>2.6898734177215188E-2</v>
      </c>
      <c r="E79">
        <f t="shared" si="15"/>
        <v>0</v>
      </c>
      <c r="F79">
        <f t="shared" si="16"/>
        <v>2.6898734177586953E-2</v>
      </c>
      <c r="G79">
        <f t="shared" si="17"/>
        <v>3.7176470588235297E-13</v>
      </c>
      <c r="H79">
        <f t="shared" si="18"/>
        <v>1.5702681568981087</v>
      </c>
    </row>
    <row r="80" spans="1:8">
      <c r="A80">
        <v>45</v>
      </c>
      <c r="B80">
        <f t="shared" si="13"/>
        <v>27</v>
      </c>
      <c r="D80">
        <f t="shared" si="14"/>
        <v>2.5590551181102365E-2</v>
      </c>
      <c r="E80">
        <f t="shared" si="15"/>
        <v>0</v>
      </c>
      <c r="F80">
        <f t="shared" si="16"/>
        <v>2.5590551181493136E-2</v>
      </c>
      <c r="G80">
        <f t="shared" si="17"/>
        <v>3.9076923076923072E-13</v>
      </c>
      <c r="H80">
        <f t="shared" si="18"/>
        <v>1.5919203599704508</v>
      </c>
    </row>
    <row r="81" spans="1:8">
      <c r="A81">
        <v>46</v>
      </c>
      <c r="B81">
        <f t="shared" si="13"/>
        <v>27.6</v>
      </c>
      <c r="D81">
        <f t="shared" si="14"/>
        <v>2.4294670846394983E-2</v>
      </c>
      <c r="E81">
        <f t="shared" si="15"/>
        <v>0</v>
      </c>
      <c r="F81">
        <f t="shared" si="16"/>
        <v>2.4294670846806594E-2</v>
      </c>
      <c r="G81">
        <f t="shared" si="17"/>
        <v>4.1161290322580649E-13</v>
      </c>
      <c r="H81">
        <f t="shared" si="18"/>
        <v>1.6144889805435128</v>
      </c>
    </row>
    <row r="82" spans="1:8">
      <c r="A82">
        <v>47</v>
      </c>
      <c r="B82">
        <f t="shared" si="13"/>
        <v>28.2</v>
      </c>
      <c r="D82">
        <f t="shared" si="14"/>
        <v>2.3010920436817479E-2</v>
      </c>
      <c r="E82">
        <f t="shared" si="15"/>
        <v>0</v>
      </c>
      <c r="F82">
        <f t="shared" si="16"/>
        <v>2.3010920437252055E-2</v>
      </c>
      <c r="G82">
        <f t="shared" si="17"/>
        <v>4.3457627118644057E-13</v>
      </c>
      <c r="H82">
        <f t="shared" si="18"/>
        <v>1.6380660091964336</v>
      </c>
    </row>
    <row r="83" spans="1:8">
      <c r="A83">
        <v>48</v>
      </c>
      <c r="B83">
        <f t="shared" si="13"/>
        <v>28.799999999999997</v>
      </c>
      <c r="D83">
        <f t="shared" si="14"/>
        <v>2.1739130434782619E-2</v>
      </c>
      <c r="E83">
        <f t="shared" si="15"/>
        <v>0</v>
      </c>
      <c r="F83">
        <f t="shared" si="16"/>
        <v>2.1739130435242619E-2</v>
      </c>
      <c r="G83">
        <f t="shared" si="17"/>
        <v>4.5999999999999976E-13</v>
      </c>
      <c r="H83">
        <f t="shared" si="18"/>
        <v>1.6627578316723841</v>
      </c>
    </row>
    <row r="84" spans="1:8">
      <c r="A84">
        <v>49</v>
      </c>
      <c r="B84">
        <f t="shared" si="13"/>
        <v>29.4</v>
      </c>
      <c r="D84">
        <f t="shared" si="14"/>
        <v>2.0479134466769706E-2</v>
      </c>
      <c r="E84">
        <f t="shared" si="15"/>
        <v>0</v>
      </c>
      <c r="F84">
        <f t="shared" si="16"/>
        <v>2.0479134467258006E-2</v>
      </c>
      <c r="G84">
        <f t="shared" si="17"/>
        <v>4.8830188679245284E-13</v>
      </c>
      <c r="H84">
        <f t="shared" si="18"/>
        <v>1.6886884023855184</v>
      </c>
    </row>
    <row r="85" spans="1:8">
      <c r="A85">
        <v>50</v>
      </c>
      <c r="B85">
        <f t="shared" si="13"/>
        <v>30</v>
      </c>
      <c r="D85">
        <f t="shared" si="14"/>
        <v>1.9230769230769235E-2</v>
      </c>
      <c r="E85">
        <f t="shared" si="15"/>
        <v>0</v>
      </c>
      <c r="F85">
        <f t="shared" si="16"/>
        <v>1.9230769231289236E-2</v>
      </c>
      <c r="G85">
        <f t="shared" si="17"/>
        <v>5.199999999999999E-13</v>
      </c>
      <c r="H85">
        <f t="shared" si="18"/>
        <v>1.7160033436230557</v>
      </c>
    </row>
    <row r="86" spans="1:8">
      <c r="A86">
        <v>51</v>
      </c>
      <c r="B86">
        <f t="shared" si="13"/>
        <v>30.6</v>
      </c>
      <c r="D86">
        <f t="shared" si="14"/>
        <v>1.7993874425727412E-2</v>
      </c>
      <c r="E86">
        <f t="shared" si="15"/>
        <v>0</v>
      </c>
      <c r="F86">
        <f t="shared" si="16"/>
        <v>1.7993874426283155E-2</v>
      </c>
      <c r="G86">
        <f t="shared" si="17"/>
        <v>5.5574468085106387E-13</v>
      </c>
      <c r="H86">
        <f t="shared" si="18"/>
        <v>1.7448753146539056</v>
      </c>
    </row>
    <row r="87" spans="1:8">
      <c r="A87">
        <v>52</v>
      </c>
      <c r="B87">
        <f t="shared" si="13"/>
        <v>31.200000000000003</v>
      </c>
      <c r="D87">
        <f t="shared" si="14"/>
        <v>1.676829268292683E-2</v>
      </c>
      <c r="E87">
        <f t="shared" si="15"/>
        <v>0</v>
      </c>
      <c r="F87">
        <f t="shared" si="16"/>
        <v>1.6768292683523194E-2</v>
      </c>
      <c r="G87">
        <f t="shared" si="17"/>
        <v>5.9636363636363637E-13</v>
      </c>
      <c r="H87">
        <f t="shared" si="18"/>
        <v>1.7755111542019895</v>
      </c>
    </row>
    <row r="88" spans="1:8">
      <c r="A88">
        <v>53</v>
      </c>
      <c r="B88">
        <f t="shared" si="13"/>
        <v>31.8</v>
      </c>
      <c r="D88">
        <f t="shared" si="14"/>
        <v>1.5553869499241273E-2</v>
      </c>
      <c r="E88">
        <f t="shared" si="15"/>
        <v>0</v>
      </c>
      <c r="F88">
        <f t="shared" si="16"/>
        <v>1.55538694998842E-2</v>
      </c>
      <c r="G88">
        <f t="shared" si="17"/>
        <v>6.4292682926829271E-13</v>
      </c>
      <c r="H88">
        <f t="shared" si="18"/>
        <v>1.8081615491842851</v>
      </c>
    </row>
    <row r="89" spans="1:8">
      <c r="A89">
        <v>54</v>
      </c>
      <c r="B89">
        <f t="shared" si="13"/>
        <v>32.400000000000006</v>
      </c>
      <c r="D89">
        <f t="shared" si="14"/>
        <v>1.4350453172205428E-2</v>
      </c>
      <c r="E89">
        <f t="shared" si="15"/>
        <v>0</v>
      </c>
      <c r="F89">
        <f t="shared" si="16"/>
        <v>1.435045317290227E-2</v>
      </c>
      <c r="G89">
        <f t="shared" si="17"/>
        <v>6.9684210526315837E-13</v>
      </c>
      <c r="H89">
        <f t="shared" si="18"/>
        <v>1.8431343841297636</v>
      </c>
    </row>
    <row r="90" spans="1:8">
      <c r="A90">
        <v>55</v>
      </c>
      <c r="B90">
        <f t="shared" si="13"/>
        <v>33</v>
      </c>
      <c r="D90">
        <f t="shared" si="14"/>
        <v>1.3157894736842103E-2</v>
      </c>
      <c r="E90">
        <f t="shared" si="15"/>
        <v>0</v>
      </c>
      <c r="F90">
        <f t="shared" si="16"/>
        <v>1.3157894737602103E-2</v>
      </c>
      <c r="G90">
        <f t="shared" si="17"/>
        <v>7.6000000000000009E-13</v>
      </c>
      <c r="H90">
        <f t="shared" si="18"/>
        <v>1.8808135922557065</v>
      </c>
    </row>
    <row r="91" spans="1:8">
      <c r="A91">
        <v>56</v>
      </c>
      <c r="B91">
        <f t="shared" si="13"/>
        <v>33.6</v>
      </c>
      <c r="D91">
        <f t="shared" si="14"/>
        <v>1.1976047904191609E-2</v>
      </c>
      <c r="E91">
        <f t="shared" si="15"/>
        <v>0</v>
      </c>
      <c r="F91">
        <f t="shared" si="16"/>
        <v>1.1976047905026609E-2</v>
      </c>
      <c r="G91">
        <f t="shared" si="17"/>
        <v>8.3500000000000058E-13</v>
      </c>
      <c r="H91">
        <f t="shared" si="18"/>
        <v>1.9216864754533223</v>
      </c>
    </row>
    <row r="92" spans="1:8">
      <c r="A92">
        <v>57</v>
      </c>
      <c r="B92">
        <f t="shared" si="13"/>
        <v>34.199999999999996</v>
      </c>
      <c r="D92">
        <f t="shared" si="14"/>
        <v>1.0804769001490326E-2</v>
      </c>
      <c r="E92">
        <f t="shared" si="15"/>
        <v>0</v>
      </c>
      <c r="F92">
        <f t="shared" si="16"/>
        <v>1.0804769002415842E-2</v>
      </c>
      <c r="G92">
        <f t="shared" si="17"/>
        <v>9.2551724137930915E-13</v>
      </c>
      <c r="H92">
        <f t="shared" si="18"/>
        <v>1.9663845135607969</v>
      </c>
    </row>
    <row r="93" spans="1:8">
      <c r="A93">
        <v>58</v>
      </c>
      <c r="B93">
        <f t="shared" si="13"/>
        <v>34.799999999999997</v>
      </c>
      <c r="D93">
        <f t="shared" si="14"/>
        <v>9.6439169139465927E-3</v>
      </c>
      <c r="E93">
        <f t="shared" si="15"/>
        <v>0</v>
      </c>
      <c r="F93">
        <f t="shared" si="16"/>
        <v>9.6439169149835149E-3</v>
      </c>
      <c r="G93">
        <f t="shared" si="17"/>
        <v>1.0369230769230763E-12</v>
      </c>
      <c r="H93">
        <f t="shared" si="18"/>
        <v>2.0157465398457681</v>
      </c>
    </row>
    <row r="94" spans="1:8">
      <c r="A94">
        <v>59</v>
      </c>
      <c r="B94">
        <f t="shared" si="13"/>
        <v>35.4</v>
      </c>
      <c r="D94">
        <f t="shared" si="14"/>
        <v>8.4933530280649934E-3</v>
      </c>
      <c r="E94">
        <f t="shared" si="15"/>
        <v>0</v>
      </c>
      <c r="F94">
        <f t="shared" si="16"/>
        <v>8.4933530292423849E-3</v>
      </c>
      <c r="G94">
        <f t="shared" si="17"/>
        <v>1.1773913043478259E-12</v>
      </c>
      <c r="H94">
        <f t="shared" si="18"/>
        <v>2.0709208239353099</v>
      </c>
    </row>
    <row r="95" spans="1:8">
      <c r="A95">
        <v>60</v>
      </c>
      <c r="B95">
        <f t="shared" si="13"/>
        <v>36</v>
      </c>
      <c r="D95">
        <f t="shared" si="14"/>
        <v>7.3529411764705942E-3</v>
      </c>
      <c r="E95">
        <f t="shared" si="15"/>
        <v>0</v>
      </c>
      <c r="F95">
        <f t="shared" si="16"/>
        <v>7.352941177830594E-3</v>
      </c>
      <c r="G95">
        <f t="shared" si="17"/>
        <v>1.3599999999999988E-12</v>
      </c>
      <c r="H95">
        <f t="shared" si="18"/>
        <v>2.1335389082898901</v>
      </c>
    </row>
    <row r="96" spans="1:8">
      <c r="A96">
        <v>61</v>
      </c>
      <c r="B96">
        <f t="shared" si="13"/>
        <v>36.6</v>
      </c>
      <c r="D96">
        <f t="shared" si="14"/>
        <v>6.2225475841874087E-3</v>
      </c>
      <c r="E96">
        <f t="shared" si="15"/>
        <v>0</v>
      </c>
      <c r="F96">
        <f t="shared" si="16"/>
        <v>6.2225475857944678E-3</v>
      </c>
      <c r="G96">
        <f t="shared" si="17"/>
        <v>1.6070588235294118E-12</v>
      </c>
      <c r="H96">
        <f t="shared" si="18"/>
        <v>2.2060317735190584</v>
      </c>
    </row>
    <row r="97" spans="1:8">
      <c r="A97">
        <v>62</v>
      </c>
      <c r="B97">
        <f t="shared" si="13"/>
        <v>37.200000000000003</v>
      </c>
      <c r="D97">
        <f t="shared" si="14"/>
        <v>5.1020408163265259E-3</v>
      </c>
      <c r="E97">
        <f t="shared" si="15"/>
        <v>0</v>
      </c>
      <c r="F97">
        <f t="shared" si="16"/>
        <v>5.1020408182865257E-3</v>
      </c>
      <c r="G97">
        <f t="shared" si="17"/>
        <v>1.9600000000000017E-12</v>
      </c>
      <c r="H97">
        <f t="shared" si="18"/>
        <v>2.2922560711896378</v>
      </c>
    </row>
    <row r="98" spans="1:8">
      <c r="A98">
        <v>63</v>
      </c>
      <c r="B98">
        <f t="shared" si="13"/>
        <v>37.799999999999997</v>
      </c>
      <c r="D98">
        <f t="shared" si="14"/>
        <v>3.9912917271407843E-3</v>
      </c>
      <c r="E98">
        <f t="shared" si="15"/>
        <v>0</v>
      </c>
      <c r="F98">
        <f t="shared" si="16"/>
        <v>3.9912917296462385E-3</v>
      </c>
      <c r="G98">
        <f t="shared" si="17"/>
        <v>2.505454545454545E-12</v>
      </c>
      <c r="H98">
        <f t="shared" si="18"/>
        <v>2.3988865278047435</v>
      </c>
    </row>
    <row r="99" spans="1:8">
      <c r="A99">
        <v>64</v>
      </c>
      <c r="B99">
        <f t="shared" si="13"/>
        <v>38.4</v>
      </c>
      <c r="D99">
        <f t="shared" si="14"/>
        <v>2.8901734104046319E-3</v>
      </c>
      <c r="E99">
        <f t="shared" si="15"/>
        <v>0</v>
      </c>
      <c r="F99">
        <f t="shared" si="16"/>
        <v>2.890173413864632E-3</v>
      </c>
      <c r="G99">
        <f t="shared" si="17"/>
        <v>3.4599999999999909E-12</v>
      </c>
      <c r="H99">
        <f t="shared" si="18"/>
        <v>2.5390760982728553</v>
      </c>
    </row>
    <row r="100" spans="1:8">
      <c r="A100">
        <v>65</v>
      </c>
      <c r="B100">
        <f t="shared" ref="B100:B131" si="19">IF(NOT((A100/100)*$E$8 = $C$7), (A100/100)*$E$8,$C$7-0.01)</f>
        <v>39</v>
      </c>
      <c r="D100">
        <f t="shared" ref="D100:D135" si="20">MAX((($B$5*$D$5/1000)-(B100*$D$6/1000))/(($B$5+B100)/1000),0)</f>
        <v>1.7985611510791381E-3</v>
      </c>
      <c r="E100">
        <f t="shared" ref="E100:E135" si="21">MAX(($D$6*B100-$B$5*$D$5)/($B$5+B100),0)</f>
        <v>0</v>
      </c>
      <c r="F100">
        <f t="shared" ref="F100:F131" si="22">IF(E100 = 0,D100+G100,$B$9/E100)</f>
        <v>1.798561156639138E-3</v>
      </c>
      <c r="G100">
        <f t="shared" ref="G100:G131" si="23">IF(D100 = 0,E100+F100,$B$9/D100)</f>
        <v>5.5599999999999957E-12</v>
      </c>
      <c r="H100">
        <f t="shared" si="18"/>
        <v>2.7450747902394967</v>
      </c>
    </row>
    <row r="101" spans="1:8">
      <c r="A101">
        <v>66</v>
      </c>
      <c r="B101">
        <f t="shared" si="19"/>
        <v>39.6</v>
      </c>
      <c r="D101">
        <f t="shared" si="20"/>
        <v>7.1633237822349134E-4</v>
      </c>
      <c r="E101">
        <f t="shared" si="21"/>
        <v>0</v>
      </c>
      <c r="F101">
        <f t="shared" si="22"/>
        <v>7.1633239218349138E-4</v>
      </c>
      <c r="G101">
        <f t="shared" si="23"/>
        <v>1.3960000000000085E-11</v>
      </c>
      <c r="H101">
        <f t="shared" si="18"/>
        <v>3.1448854098235448</v>
      </c>
    </row>
    <row r="102" spans="1:8">
      <c r="A102">
        <v>67</v>
      </c>
      <c r="B102">
        <f t="shared" si="19"/>
        <v>40.200000000000003</v>
      </c>
      <c r="D102">
        <f t="shared" si="20"/>
        <v>0</v>
      </c>
      <c r="E102">
        <f t="shared" si="21"/>
        <v>3.5663338088445589E-4</v>
      </c>
      <c r="F102">
        <f t="shared" si="22"/>
        <v>2.8039999999999597E-11</v>
      </c>
      <c r="G102">
        <f t="shared" si="23"/>
        <v>3.566334089244559E-4</v>
      </c>
      <c r="H102">
        <f t="shared" si="18"/>
        <v>10.552221990705386</v>
      </c>
    </row>
    <row r="103" spans="1:8">
      <c r="A103">
        <v>68</v>
      </c>
      <c r="B103">
        <f t="shared" si="19"/>
        <v>40.800000000000004</v>
      </c>
      <c r="D103">
        <f t="shared" si="20"/>
        <v>0</v>
      </c>
      <c r="E103">
        <f t="shared" si="21"/>
        <v>1.4204545454545529E-3</v>
      </c>
      <c r="F103">
        <f t="shared" si="22"/>
        <v>7.0399999999999635E-12</v>
      </c>
      <c r="G103">
        <f t="shared" si="23"/>
        <v>1.420454552494553E-3</v>
      </c>
      <c r="H103">
        <f t="shared" si="18"/>
        <v>11.152427340857891</v>
      </c>
    </row>
    <row r="104" spans="1:8">
      <c r="A104">
        <v>69</v>
      </c>
      <c r="B104">
        <f t="shared" si="19"/>
        <v>41.4</v>
      </c>
      <c r="D104">
        <f t="shared" si="20"/>
        <v>0</v>
      </c>
      <c r="E104">
        <f t="shared" si="21"/>
        <v>2.4752475247524727E-3</v>
      </c>
      <c r="F104">
        <f t="shared" si="22"/>
        <v>4.0400000000000046E-12</v>
      </c>
      <c r="G104">
        <f t="shared" si="23"/>
        <v>2.4752475287924728E-3</v>
      </c>
      <c r="H104">
        <f t="shared" si="18"/>
        <v>11.393618634889394</v>
      </c>
    </row>
    <row r="105" spans="1:8">
      <c r="A105">
        <v>70</v>
      </c>
      <c r="B105">
        <f t="shared" si="19"/>
        <v>42</v>
      </c>
      <c r="D105">
        <f t="shared" si="20"/>
        <v>0</v>
      </c>
      <c r="E105">
        <f t="shared" si="21"/>
        <v>3.5211267605633804E-3</v>
      </c>
      <c r="F105">
        <f t="shared" si="22"/>
        <v>2.84E-12</v>
      </c>
      <c r="G105">
        <f t="shared" si="23"/>
        <v>3.5211267634033803E-3</v>
      </c>
      <c r="H105">
        <f t="shared" si="18"/>
        <v>11.546681659952963</v>
      </c>
    </row>
    <row r="106" spans="1:8">
      <c r="A106">
        <v>71</v>
      </c>
      <c r="B106">
        <f t="shared" si="19"/>
        <v>42.599999999999994</v>
      </c>
      <c r="D106">
        <f t="shared" si="20"/>
        <v>0</v>
      </c>
      <c r="E106">
        <f t="shared" si="21"/>
        <v>4.5582047685834405E-3</v>
      </c>
      <c r="F106">
        <f t="shared" si="22"/>
        <v>2.1938461538461586E-12</v>
      </c>
      <c r="G106">
        <f t="shared" si="23"/>
        <v>4.5582047707772863E-3</v>
      </c>
      <c r="H106">
        <f t="shared" si="18"/>
        <v>11.658793831127008</v>
      </c>
    </row>
    <row r="107" spans="1:8">
      <c r="A107">
        <v>72</v>
      </c>
      <c r="B107">
        <f t="shared" si="19"/>
        <v>43.199999999999996</v>
      </c>
      <c r="D107">
        <f t="shared" si="20"/>
        <v>0</v>
      </c>
      <c r="E107">
        <f t="shared" si="21"/>
        <v>5.586592178770943E-3</v>
      </c>
      <c r="F107">
        <f t="shared" si="22"/>
        <v>1.7900000000000021E-12</v>
      </c>
      <c r="G107">
        <f t="shared" si="23"/>
        <v>5.5865921805609425E-3</v>
      </c>
      <c r="H107">
        <f t="shared" si="18"/>
        <v>11.747146969020106</v>
      </c>
    </row>
    <row r="108" spans="1:8">
      <c r="A108">
        <v>73</v>
      </c>
      <c r="B108">
        <f t="shared" si="19"/>
        <v>43.8</v>
      </c>
      <c r="D108">
        <f t="shared" si="20"/>
        <v>0</v>
      </c>
      <c r="E108">
        <f t="shared" si="21"/>
        <v>6.6063977746870601E-3</v>
      </c>
      <c r="F108">
        <f t="shared" si="22"/>
        <v>1.513684210526317E-12</v>
      </c>
      <c r="G108">
        <f t="shared" si="23"/>
        <v>6.6063977762007443E-3</v>
      </c>
      <c r="H108">
        <f t="shared" si="18"/>
        <v>11.819964719241984</v>
      </c>
    </row>
    <row r="109" spans="1:8">
      <c r="A109">
        <v>74</v>
      </c>
      <c r="B109">
        <f t="shared" si="19"/>
        <v>44.4</v>
      </c>
      <c r="D109">
        <f t="shared" si="20"/>
        <v>0</v>
      </c>
      <c r="E109">
        <f t="shared" si="21"/>
        <v>7.6177285318559532E-3</v>
      </c>
      <c r="F109">
        <f t="shared" si="22"/>
        <v>1.3127272727272732E-12</v>
      </c>
      <c r="G109">
        <f t="shared" si="23"/>
        <v>7.6177285331686809E-3</v>
      </c>
      <c r="H109">
        <f t="shared" si="18"/>
        <v>11.881825491924605</v>
      </c>
    </row>
    <row r="110" spans="1:8">
      <c r="A110">
        <v>75</v>
      </c>
      <c r="B110">
        <f t="shared" si="19"/>
        <v>45</v>
      </c>
      <c r="D110">
        <f t="shared" si="20"/>
        <v>0</v>
      </c>
      <c r="E110">
        <f t="shared" si="21"/>
        <v>8.6206896551724137E-3</v>
      </c>
      <c r="F110">
        <f t="shared" si="22"/>
        <v>1.1600000000000001E-12</v>
      </c>
      <c r="G110">
        <f t="shared" si="23"/>
        <v>8.6206896563324129E-3</v>
      </c>
      <c r="H110">
        <f t="shared" si="18"/>
        <v>11.935542010773082</v>
      </c>
    </row>
    <row r="111" spans="1:8">
      <c r="A111">
        <v>76</v>
      </c>
      <c r="B111">
        <f t="shared" si="19"/>
        <v>45.6</v>
      </c>
      <c r="D111">
        <f t="shared" si="20"/>
        <v>0</v>
      </c>
      <c r="E111">
        <f t="shared" si="21"/>
        <v>9.6153846153846177E-3</v>
      </c>
      <c r="F111">
        <f t="shared" si="22"/>
        <v>1.0399999999999998E-12</v>
      </c>
      <c r="G111">
        <f t="shared" si="23"/>
        <v>9.6153846164246173E-3</v>
      </c>
      <c r="H111">
        <f t="shared" si="18"/>
        <v>11.982966660701219</v>
      </c>
    </row>
    <row r="112" spans="1:8">
      <c r="A112">
        <v>77</v>
      </c>
      <c r="B112">
        <f t="shared" si="19"/>
        <v>46.2</v>
      </c>
      <c r="D112">
        <f t="shared" si="20"/>
        <v>0</v>
      </c>
      <c r="E112">
        <f t="shared" si="21"/>
        <v>1.0601915184678528E-2</v>
      </c>
      <c r="F112">
        <f t="shared" si="22"/>
        <v>9.4322580645161236E-13</v>
      </c>
      <c r="G112">
        <f t="shared" si="23"/>
        <v>1.0601915185621754E-2</v>
      </c>
      <c r="H112">
        <f t="shared" si="18"/>
        <v>12.025384325548449</v>
      </c>
    </row>
    <row r="113" spans="1:8">
      <c r="A113">
        <v>78</v>
      </c>
      <c r="B113">
        <f t="shared" si="19"/>
        <v>46.800000000000004</v>
      </c>
      <c r="D113">
        <f t="shared" si="20"/>
        <v>0</v>
      </c>
      <c r="E113">
        <f t="shared" si="21"/>
        <v>1.1580381471389652E-2</v>
      </c>
      <c r="F113">
        <f t="shared" si="22"/>
        <v>8.6352941176470542E-13</v>
      </c>
      <c r="G113">
        <f t="shared" si="23"/>
        <v>1.1580381472253182E-2</v>
      </c>
      <c r="H113">
        <f t="shared" si="18"/>
        <v>12.063722865798223</v>
      </c>
    </row>
    <row r="114" spans="1:8">
      <c r="A114">
        <v>79</v>
      </c>
      <c r="B114">
        <f t="shared" si="19"/>
        <v>47.400000000000006</v>
      </c>
      <c r="D114">
        <f t="shared" si="20"/>
        <v>0</v>
      </c>
      <c r="E114">
        <f t="shared" si="21"/>
        <v>1.2550881953867037E-2</v>
      </c>
      <c r="F114">
        <f t="shared" si="22"/>
        <v>7.9675675675675624E-13</v>
      </c>
      <c r="G114">
        <f t="shared" si="23"/>
        <v>1.2550881954663794E-2</v>
      </c>
      <c r="H114">
        <f t="shared" si="18"/>
        <v>12.098674244879982</v>
      </c>
    </row>
    <row r="115" spans="1:8">
      <c r="A115">
        <v>80</v>
      </c>
      <c r="B115">
        <f t="shared" si="19"/>
        <v>48</v>
      </c>
      <c r="D115">
        <f t="shared" si="20"/>
        <v>0</v>
      </c>
      <c r="E115">
        <f t="shared" si="21"/>
        <v>1.3513513513513514E-2</v>
      </c>
      <c r="F115">
        <f t="shared" si="22"/>
        <v>7.3999999999999998E-13</v>
      </c>
      <c r="G115">
        <f t="shared" si="23"/>
        <v>1.3513513514253514E-2</v>
      </c>
      <c r="H115">
        <f t="shared" si="18"/>
        <v>12.130768280269024</v>
      </c>
    </row>
    <row r="116" spans="1:8">
      <c r="A116">
        <v>81</v>
      </c>
      <c r="B116">
        <f t="shared" si="19"/>
        <v>48.6</v>
      </c>
      <c r="D116">
        <f t="shared" si="20"/>
        <v>0</v>
      </c>
      <c r="E116">
        <f t="shared" si="21"/>
        <v>1.4468371467025575E-2</v>
      </c>
      <c r="F116">
        <f t="shared" si="22"/>
        <v>6.9116279069767431E-13</v>
      </c>
      <c r="G116">
        <f t="shared" si="23"/>
        <v>1.4468371467716738E-2</v>
      </c>
      <c r="H116">
        <f t="shared" si="18"/>
        <v>12.160419650491049</v>
      </c>
    </row>
    <row r="117" spans="1:8">
      <c r="A117">
        <v>82</v>
      </c>
      <c r="B117">
        <f t="shared" si="19"/>
        <v>49.199999999999996</v>
      </c>
      <c r="D117">
        <f t="shared" si="20"/>
        <v>0</v>
      </c>
      <c r="E117">
        <f t="shared" si="21"/>
        <v>1.5415549597855223E-2</v>
      </c>
      <c r="F117">
        <f t="shared" si="22"/>
        <v>6.4869565217391331E-13</v>
      </c>
      <c r="G117">
        <f t="shared" si="23"/>
        <v>1.5415549598503919E-2</v>
      </c>
      <c r="H117">
        <f t="shared" si="18"/>
        <v>12.187959012880942</v>
      </c>
    </row>
    <row r="118" spans="1:8">
      <c r="A118">
        <v>83</v>
      </c>
      <c r="B118">
        <f t="shared" si="19"/>
        <v>49.8</v>
      </c>
      <c r="D118">
        <f t="shared" si="20"/>
        <v>0</v>
      </c>
      <c r="E118">
        <f t="shared" si="21"/>
        <v>1.6355140186915883E-2</v>
      </c>
      <c r="F118">
        <f t="shared" si="22"/>
        <v>6.1142857142857161E-13</v>
      </c>
      <c r="G118">
        <f t="shared" si="23"/>
        <v>1.635514018752731E-2</v>
      </c>
      <c r="H118">
        <f t="shared" si="18"/>
        <v>12.213654271001085</v>
      </c>
    </row>
    <row r="119" spans="1:8">
      <c r="A119">
        <v>84</v>
      </c>
      <c r="B119">
        <f t="shared" si="19"/>
        <v>50.4</v>
      </c>
      <c r="D119">
        <f t="shared" si="20"/>
        <v>0</v>
      </c>
      <c r="E119">
        <f t="shared" si="21"/>
        <v>1.7287234042553189E-2</v>
      </c>
      <c r="F119">
        <f t="shared" si="22"/>
        <v>5.7846153846153851E-13</v>
      </c>
      <c r="G119">
        <f t="shared" si="23"/>
        <v>1.728723404313165E-2</v>
      </c>
      <c r="H119">
        <f t="shared" si="18"/>
        <v>12.237725511715194</v>
      </c>
    </row>
    <row r="120" spans="1:8">
      <c r="A120">
        <v>85</v>
      </c>
      <c r="B120">
        <f t="shared" si="19"/>
        <v>51</v>
      </c>
      <c r="D120">
        <f t="shared" si="20"/>
        <v>0</v>
      </c>
      <c r="E120">
        <f t="shared" si="21"/>
        <v>1.8211920529801324E-2</v>
      </c>
      <c r="F120">
        <f t="shared" si="22"/>
        <v>5.4909090909090916E-13</v>
      </c>
      <c r="G120">
        <f t="shared" si="23"/>
        <v>1.8211920530350416E-2</v>
      </c>
      <c r="H120">
        <f t="shared" si="18"/>
        <v>12.260355746537094</v>
      </c>
    </row>
    <row r="121" spans="1:8">
      <c r="A121">
        <v>86</v>
      </c>
      <c r="B121">
        <f t="shared" si="19"/>
        <v>51.6</v>
      </c>
      <c r="D121">
        <f t="shared" si="20"/>
        <v>0</v>
      </c>
      <c r="E121">
        <f t="shared" si="21"/>
        <v>1.9129287598944594E-2</v>
      </c>
      <c r="F121">
        <f t="shared" si="22"/>
        <v>5.2275862068965513E-13</v>
      </c>
      <c r="G121">
        <f t="shared" si="23"/>
        <v>1.9129287599467353E-2</v>
      </c>
      <c r="H121">
        <f t="shared" si="18"/>
        <v>12.281698796602921</v>
      </c>
    </row>
    <row r="122" spans="1:8">
      <c r="A122">
        <v>87</v>
      </c>
      <c r="B122">
        <f t="shared" si="19"/>
        <v>52.2</v>
      </c>
      <c r="D122">
        <f t="shared" si="20"/>
        <v>0</v>
      </c>
      <c r="E122">
        <f t="shared" si="21"/>
        <v>2.0039421813403423E-2</v>
      </c>
      <c r="F122">
        <f t="shared" si="22"/>
        <v>4.990163934426228E-13</v>
      </c>
      <c r="G122">
        <f t="shared" si="23"/>
        <v>2.003942181390244E-2</v>
      </c>
      <c r="H122">
        <f t="shared" si="18"/>
        <v>12.301885186912232</v>
      </c>
    </row>
    <row r="123" spans="1:8">
      <c r="A123">
        <v>88</v>
      </c>
      <c r="B123">
        <f t="shared" si="19"/>
        <v>52.8</v>
      </c>
      <c r="D123">
        <f t="shared" si="20"/>
        <v>0</v>
      </c>
      <c r="E123">
        <f t="shared" si="21"/>
        <v>2.0942408376963345E-2</v>
      </c>
      <c r="F123">
        <f t="shared" si="22"/>
        <v>4.7750000000000014E-13</v>
      </c>
      <c r="G123">
        <f t="shared" si="23"/>
        <v>2.0942408377440845E-2</v>
      </c>
      <c r="H123">
        <f t="shared" si="18"/>
        <v>12.321026624080234</v>
      </c>
    </row>
    <row r="124" spans="1:8">
      <c r="A124">
        <v>89</v>
      </c>
      <c r="B124">
        <f t="shared" si="19"/>
        <v>53.4</v>
      </c>
      <c r="D124">
        <f t="shared" si="20"/>
        <v>0</v>
      </c>
      <c r="E124">
        <f t="shared" si="21"/>
        <v>2.1838331160365057E-2</v>
      </c>
      <c r="F124">
        <f t="shared" si="22"/>
        <v>4.5791044776119404E-13</v>
      </c>
      <c r="G124">
        <f t="shared" si="23"/>
        <v>2.1838331160822969E-2</v>
      </c>
      <c r="H124">
        <f t="shared" si="18"/>
        <v>12.339219447423883</v>
      </c>
    </row>
    <row r="125" spans="1:8">
      <c r="A125">
        <v>90</v>
      </c>
      <c r="B125">
        <f t="shared" si="19"/>
        <v>54</v>
      </c>
      <c r="D125">
        <f t="shared" si="20"/>
        <v>0</v>
      </c>
      <c r="E125">
        <f t="shared" si="21"/>
        <v>2.2727272727272728E-2</v>
      </c>
      <c r="F125">
        <f t="shared" si="22"/>
        <v>4.3999999999999999E-13</v>
      </c>
      <c r="G125">
        <f t="shared" si="23"/>
        <v>2.2727272727712727E-2</v>
      </c>
      <c r="H125">
        <f t="shared" si="18"/>
        <v>12.356547323513812</v>
      </c>
    </row>
    <row r="126" spans="1:8">
      <c r="A126">
        <v>91</v>
      </c>
      <c r="B126">
        <f t="shared" si="19"/>
        <v>54.6</v>
      </c>
      <c r="D126">
        <f t="shared" si="20"/>
        <v>0</v>
      </c>
      <c r="E126">
        <f t="shared" si="21"/>
        <v>2.3609314359637777E-2</v>
      </c>
      <c r="F126">
        <f t="shared" si="22"/>
        <v>4.2356164383561638E-13</v>
      </c>
      <c r="G126">
        <f t="shared" si="23"/>
        <v>2.3609314360061338E-2</v>
      </c>
      <c r="H126">
        <f t="shared" si="18"/>
        <v>12.373083374874168</v>
      </c>
    </row>
    <row r="127" spans="1:8">
      <c r="A127">
        <v>92</v>
      </c>
      <c r="B127">
        <f t="shared" si="19"/>
        <v>55.2</v>
      </c>
      <c r="D127">
        <f t="shared" si="20"/>
        <v>0</v>
      </c>
      <c r="E127">
        <f t="shared" si="21"/>
        <v>2.4484536082474233E-2</v>
      </c>
      <c r="F127">
        <f t="shared" si="22"/>
        <v>4.0842105263157883E-13</v>
      </c>
      <c r="G127">
        <f t="shared" si="23"/>
        <v>2.4484536082882653E-2</v>
      </c>
      <c r="H127">
        <f t="shared" si="18"/>
        <v>12.38889187969464</v>
      </c>
    </row>
    <row r="128" spans="1:8">
      <c r="A128">
        <v>93</v>
      </c>
      <c r="B128">
        <f t="shared" si="19"/>
        <v>55.800000000000004</v>
      </c>
      <c r="D128">
        <f t="shared" si="20"/>
        <v>0</v>
      </c>
      <c r="E128">
        <f t="shared" si="21"/>
        <v>2.5353016688061624E-2</v>
      </c>
      <c r="F128">
        <f t="shared" si="22"/>
        <v>3.9443037974683535E-13</v>
      </c>
      <c r="G128">
        <f t="shared" si="23"/>
        <v>2.5353016688456055E-2</v>
      </c>
      <c r="H128">
        <f t="shared" si="18"/>
        <v>12.404029642289915</v>
      </c>
    </row>
    <row r="129" spans="1:8">
      <c r="A129">
        <v>94</v>
      </c>
      <c r="B129">
        <f t="shared" si="19"/>
        <v>56.4</v>
      </c>
      <c r="D129">
        <f t="shared" si="20"/>
        <v>0</v>
      </c>
      <c r="E129">
        <f t="shared" si="21"/>
        <v>2.6214833759590789E-2</v>
      </c>
      <c r="F129">
        <f t="shared" si="22"/>
        <v>3.814634146341464E-13</v>
      </c>
      <c r="G129">
        <f t="shared" si="23"/>
        <v>2.6214833759972252E-2</v>
      </c>
      <c r="H129">
        <f t="shared" si="18"/>
        <v>12.418547107995906</v>
      </c>
    </row>
    <row r="130" spans="1:8">
      <c r="A130">
        <v>95</v>
      </c>
      <c r="B130">
        <f t="shared" si="19"/>
        <v>57</v>
      </c>
      <c r="D130">
        <f t="shared" si="20"/>
        <v>0</v>
      </c>
      <c r="E130">
        <f t="shared" si="21"/>
        <v>2.7070063694267517E-2</v>
      </c>
      <c r="F130">
        <f t="shared" si="22"/>
        <v>3.6941176470588233E-13</v>
      </c>
      <c r="G130">
        <f t="shared" si="23"/>
        <v>2.707006369463693E-2</v>
      </c>
      <c r="H130">
        <f t="shared" si="18"/>
        <v>12.432489277641078</v>
      </c>
    </row>
    <row r="131" spans="1:8">
      <c r="A131">
        <v>96</v>
      </c>
      <c r="B131">
        <f t="shared" si="19"/>
        <v>57.599999999999994</v>
      </c>
      <c r="D131">
        <f t="shared" si="20"/>
        <v>0</v>
      </c>
      <c r="E131">
        <f t="shared" si="21"/>
        <v>2.7918781725888318E-2</v>
      </c>
      <c r="F131">
        <f t="shared" si="22"/>
        <v>3.5818181818181828E-13</v>
      </c>
      <c r="G131">
        <f t="shared" si="23"/>
        <v>2.7918781726246501E-2</v>
      </c>
      <c r="H131">
        <f t="shared" si="18"/>
        <v>12.445896463332652</v>
      </c>
    </row>
    <row r="132" spans="1:8">
      <c r="A132">
        <v>97</v>
      </c>
      <c r="B132">
        <f t="shared" ref="B132:B135" si="24">IF(NOT((A132/100)*$E$8 = $C$7), (A132/100)*$E$8,$C$7-0.01)</f>
        <v>58.199999999999996</v>
      </c>
      <c r="D132">
        <f t="shared" si="20"/>
        <v>0</v>
      </c>
      <c r="E132">
        <f t="shared" si="21"/>
        <v>2.8761061946902651E-2</v>
      </c>
      <c r="F132">
        <f t="shared" ref="F132:F135" si="25">IF(E132 = 0,D132+G132,$B$9/E132)</f>
        <v>3.4769230769230771E-13</v>
      </c>
      <c r="G132">
        <f t="shared" ref="G132:G135" si="26">IF(D132 = 0,E132+F132,$B$9/D132)</f>
        <v>2.8761061947250342E-2</v>
      </c>
      <c r="H132">
        <f t="shared" si="18"/>
        <v>12.458804917495454</v>
      </c>
    </row>
    <row r="133" spans="1:8">
      <c r="A133">
        <v>98</v>
      </c>
      <c r="B133">
        <f t="shared" si="24"/>
        <v>58.8</v>
      </c>
      <c r="D133">
        <f t="shared" si="20"/>
        <v>0</v>
      </c>
      <c r="E133">
        <f t="shared" si="21"/>
        <v>2.9596977329974804E-2</v>
      </c>
      <c r="F133">
        <f t="shared" si="25"/>
        <v>3.3787234042553198E-13</v>
      </c>
      <c r="G133">
        <f t="shared" si="26"/>
        <v>2.9596977330312677E-2</v>
      </c>
      <c r="H133">
        <f t="shared" si="18"/>
        <v>12.471247359844639</v>
      </c>
    </row>
    <row r="134" spans="1:8">
      <c r="A134">
        <v>99</v>
      </c>
      <c r="B134">
        <f t="shared" si="24"/>
        <v>59.4</v>
      </c>
      <c r="D134">
        <f t="shared" si="20"/>
        <v>0</v>
      </c>
      <c r="E134">
        <f t="shared" si="21"/>
        <v>3.0426599749058966E-2</v>
      </c>
      <c r="F134">
        <f t="shared" si="25"/>
        <v>3.2865979381443307E-13</v>
      </c>
      <c r="G134">
        <f t="shared" si="26"/>
        <v>3.0426599749387627E-2</v>
      </c>
      <c r="H134">
        <f t="shared" si="18"/>
        <v>12.48325342154217</v>
      </c>
    </row>
    <row r="135" spans="1:8">
      <c r="A135">
        <v>100</v>
      </c>
      <c r="B135">
        <f t="shared" si="24"/>
        <v>60</v>
      </c>
      <c r="D135">
        <f t="shared" si="20"/>
        <v>0</v>
      </c>
      <c r="E135">
        <f t="shared" si="21"/>
        <v>3.125E-2</v>
      </c>
      <c r="F135">
        <f t="shared" si="25"/>
        <v>3.2E-13</v>
      </c>
      <c r="G135">
        <f t="shared" si="26"/>
        <v>3.1250000000320001E-2</v>
      </c>
      <c r="H135">
        <f>-LOG(F135)</f>
        <v>12.494850021680094</v>
      </c>
    </row>
  </sheetData>
  <phoneticPr fontId="3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Kahn</dc:creator>
  <cp:lastModifiedBy>Jason Kahn</cp:lastModifiedBy>
  <dcterms:created xsi:type="dcterms:W3CDTF">2007-02-07T03:19:10Z</dcterms:created>
  <dcterms:modified xsi:type="dcterms:W3CDTF">2016-06-07T21:46:05Z</dcterms:modified>
</cp:coreProperties>
</file>