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date1904="1" showInkAnnotation="0" autoCompressPictures="0"/>
  <bookViews>
    <workbookView xWindow="11200" yWindow="5640" windowWidth="25600" windowHeight="14960"/>
  </bookViews>
  <sheets>
    <sheet name="Sheet1" sheetId="1" r:id="rId1"/>
    <sheet name="Sheet2" sheetId="2" r:id="rId2"/>
    <sheet name="Sheet3" sheetId="3" r:id="rId3"/>
  </sheets>
  <definedNames>
    <definedName name="cR">Sheet1!$C$9</definedName>
    <definedName name="Kr">Sheet1!$C$8</definedName>
    <definedName name="Kt">Sheet1!$C$10</definedName>
    <definedName name="L">Sheet1!$C$7</definedName>
    <definedName name="LB">Sheet1!$C$11</definedName>
    <definedName name="n">Sheet1!$C$6</definedName>
    <definedName name="parprO2">Sheet1!$E$6:$E$132</definedName>
    <definedName name="pO2B">Sheet1!$L$6:$L$132</definedName>
    <definedName name="_xlnm.Print_Area" localSheetId="0">Sheet1!$A$4:$K$48</definedName>
    <definedName name="Y">Sheet1!$F$6:$F$132</definedName>
    <definedName name="YB">Sheet1!$M$6:$M$132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" i="1" l="1"/>
  <c r="M8" i="1"/>
  <c r="O6" i="1"/>
  <c r="M6" i="1"/>
  <c r="P7" i="1"/>
  <c r="O9" i="1"/>
  <c r="M9" i="1"/>
  <c r="O7" i="1"/>
  <c r="M7" i="1"/>
  <c r="P8" i="1"/>
  <c r="O10" i="1"/>
  <c r="M10" i="1"/>
  <c r="P9" i="1"/>
  <c r="O11" i="1"/>
  <c r="M11" i="1"/>
  <c r="P10" i="1"/>
  <c r="O12" i="1"/>
  <c r="M12" i="1"/>
  <c r="P11" i="1"/>
  <c r="O13" i="1"/>
  <c r="M13" i="1"/>
  <c r="P12" i="1"/>
  <c r="O14" i="1"/>
  <c r="M14" i="1"/>
  <c r="P13" i="1"/>
  <c r="O15" i="1"/>
  <c r="M15" i="1"/>
  <c r="P14" i="1"/>
  <c r="O16" i="1"/>
  <c r="M16" i="1"/>
  <c r="P15" i="1"/>
  <c r="O17" i="1"/>
  <c r="M17" i="1"/>
  <c r="P16" i="1"/>
  <c r="O18" i="1"/>
  <c r="M18" i="1"/>
  <c r="P17" i="1"/>
  <c r="O19" i="1"/>
  <c r="M19" i="1"/>
  <c r="P18" i="1"/>
  <c r="O20" i="1"/>
  <c r="M20" i="1"/>
  <c r="P19" i="1"/>
  <c r="O21" i="1"/>
  <c r="M21" i="1"/>
  <c r="P20" i="1"/>
  <c r="O22" i="1"/>
  <c r="M22" i="1"/>
  <c r="P21" i="1"/>
  <c r="O23" i="1"/>
  <c r="M23" i="1"/>
  <c r="P22" i="1"/>
  <c r="O24" i="1"/>
  <c r="M24" i="1"/>
  <c r="P23" i="1"/>
  <c r="O25" i="1"/>
  <c r="M25" i="1"/>
  <c r="P24" i="1"/>
  <c r="O26" i="1"/>
  <c r="M26" i="1"/>
  <c r="P25" i="1"/>
  <c r="O27" i="1"/>
  <c r="M27" i="1"/>
  <c r="P26" i="1"/>
  <c r="O28" i="1"/>
  <c r="M28" i="1"/>
  <c r="P27" i="1"/>
  <c r="O29" i="1"/>
  <c r="M29" i="1"/>
  <c r="P28" i="1"/>
  <c r="O30" i="1"/>
  <c r="M30" i="1"/>
  <c r="P29" i="1"/>
  <c r="O31" i="1"/>
  <c r="M31" i="1"/>
  <c r="P30" i="1"/>
  <c r="O32" i="1"/>
  <c r="M32" i="1"/>
  <c r="P31" i="1"/>
  <c r="O33" i="1"/>
  <c r="M33" i="1"/>
  <c r="P32" i="1"/>
  <c r="O34" i="1"/>
  <c r="M34" i="1"/>
  <c r="P33" i="1"/>
  <c r="O35" i="1"/>
  <c r="M35" i="1"/>
  <c r="P34" i="1"/>
  <c r="O36" i="1"/>
  <c r="M36" i="1"/>
  <c r="P35" i="1"/>
  <c r="O37" i="1"/>
  <c r="M37" i="1"/>
  <c r="P36" i="1"/>
  <c r="O38" i="1"/>
  <c r="M38" i="1"/>
  <c r="P37" i="1"/>
  <c r="O39" i="1"/>
  <c r="M39" i="1"/>
  <c r="P38" i="1"/>
  <c r="O40" i="1"/>
  <c r="M40" i="1"/>
  <c r="P39" i="1"/>
  <c r="O41" i="1"/>
  <c r="M41" i="1"/>
  <c r="P40" i="1"/>
  <c r="O42" i="1"/>
  <c r="M42" i="1"/>
  <c r="P41" i="1"/>
  <c r="O43" i="1"/>
  <c r="M43" i="1"/>
  <c r="P42" i="1"/>
  <c r="O44" i="1"/>
  <c r="M44" i="1"/>
  <c r="P43" i="1"/>
  <c r="O45" i="1"/>
  <c r="M45" i="1"/>
  <c r="P44" i="1"/>
  <c r="O46" i="1"/>
  <c r="M46" i="1"/>
  <c r="P45" i="1"/>
  <c r="O47" i="1"/>
  <c r="M47" i="1"/>
  <c r="P46" i="1"/>
  <c r="O48" i="1"/>
  <c r="M48" i="1"/>
  <c r="P47" i="1"/>
  <c r="O49" i="1"/>
  <c r="M49" i="1"/>
  <c r="P48" i="1"/>
  <c r="O50" i="1"/>
  <c r="M50" i="1"/>
  <c r="P49" i="1"/>
  <c r="O51" i="1"/>
  <c r="M51" i="1"/>
  <c r="P50" i="1"/>
  <c r="O52" i="1"/>
  <c r="M52" i="1"/>
  <c r="P51" i="1"/>
  <c r="O53" i="1"/>
  <c r="M53" i="1"/>
  <c r="P52" i="1"/>
  <c r="O54" i="1"/>
  <c r="M54" i="1"/>
  <c r="P53" i="1"/>
  <c r="O55" i="1"/>
  <c r="M55" i="1"/>
  <c r="P54" i="1"/>
  <c r="O56" i="1"/>
  <c r="M56" i="1"/>
  <c r="P55" i="1"/>
  <c r="O57" i="1"/>
  <c r="M57" i="1"/>
  <c r="P56" i="1"/>
  <c r="O58" i="1"/>
  <c r="M58" i="1"/>
  <c r="P57" i="1"/>
  <c r="O59" i="1"/>
  <c r="M59" i="1"/>
  <c r="P58" i="1"/>
  <c r="O60" i="1"/>
  <c r="M60" i="1"/>
  <c r="P59" i="1"/>
  <c r="O61" i="1"/>
  <c r="M61" i="1"/>
  <c r="P60" i="1"/>
  <c r="O62" i="1"/>
  <c r="M62" i="1"/>
  <c r="P61" i="1"/>
  <c r="O63" i="1"/>
  <c r="M63" i="1"/>
  <c r="P62" i="1"/>
  <c r="O64" i="1"/>
  <c r="M64" i="1"/>
  <c r="P63" i="1"/>
  <c r="O65" i="1"/>
  <c r="M65" i="1"/>
  <c r="P64" i="1"/>
  <c r="O66" i="1"/>
  <c r="M66" i="1"/>
  <c r="P65" i="1"/>
  <c r="O67" i="1"/>
  <c r="M67" i="1"/>
  <c r="P66" i="1"/>
  <c r="O68" i="1"/>
  <c r="M68" i="1"/>
  <c r="P67" i="1"/>
  <c r="O69" i="1"/>
  <c r="M69" i="1"/>
  <c r="P68" i="1"/>
  <c r="O70" i="1"/>
  <c r="M70" i="1"/>
  <c r="P69" i="1"/>
  <c r="O71" i="1"/>
  <c r="M71" i="1"/>
  <c r="P70" i="1"/>
  <c r="O72" i="1"/>
  <c r="M72" i="1"/>
  <c r="P71" i="1"/>
  <c r="O73" i="1"/>
  <c r="M73" i="1"/>
  <c r="P72" i="1"/>
  <c r="O74" i="1"/>
  <c r="M74" i="1"/>
  <c r="P73" i="1"/>
  <c r="O75" i="1"/>
  <c r="M75" i="1"/>
  <c r="P74" i="1"/>
  <c r="O76" i="1"/>
  <c r="M76" i="1"/>
  <c r="P75" i="1"/>
  <c r="O77" i="1"/>
  <c r="M77" i="1"/>
  <c r="P76" i="1"/>
  <c r="O78" i="1"/>
  <c r="M78" i="1"/>
  <c r="P77" i="1"/>
  <c r="O79" i="1"/>
  <c r="M79" i="1"/>
  <c r="P78" i="1"/>
  <c r="O80" i="1"/>
  <c r="M80" i="1"/>
  <c r="P79" i="1"/>
  <c r="O81" i="1"/>
  <c r="M81" i="1"/>
  <c r="P80" i="1"/>
  <c r="O82" i="1"/>
  <c r="M82" i="1"/>
  <c r="P81" i="1"/>
  <c r="O83" i="1"/>
  <c r="M83" i="1"/>
  <c r="P82" i="1"/>
  <c r="O84" i="1"/>
  <c r="M84" i="1"/>
  <c r="P83" i="1"/>
  <c r="O85" i="1"/>
  <c r="M85" i="1"/>
  <c r="P84" i="1"/>
  <c r="O86" i="1"/>
  <c r="M86" i="1"/>
  <c r="P85" i="1"/>
  <c r="O87" i="1"/>
  <c r="M87" i="1"/>
  <c r="P86" i="1"/>
  <c r="O88" i="1"/>
  <c r="M88" i="1"/>
  <c r="P87" i="1"/>
  <c r="O89" i="1"/>
  <c r="M89" i="1"/>
  <c r="P88" i="1"/>
  <c r="O90" i="1"/>
  <c r="M90" i="1"/>
  <c r="P89" i="1"/>
  <c r="O91" i="1"/>
  <c r="M91" i="1"/>
  <c r="P90" i="1"/>
  <c r="O92" i="1"/>
  <c r="M92" i="1"/>
  <c r="P91" i="1"/>
  <c r="O93" i="1"/>
  <c r="M93" i="1"/>
  <c r="P92" i="1"/>
  <c r="O94" i="1"/>
  <c r="M94" i="1"/>
  <c r="P93" i="1"/>
  <c r="O95" i="1"/>
  <c r="M95" i="1"/>
  <c r="P94" i="1"/>
  <c r="O96" i="1"/>
  <c r="M96" i="1"/>
  <c r="P95" i="1"/>
  <c r="O97" i="1"/>
  <c r="M97" i="1"/>
  <c r="P96" i="1"/>
  <c r="O98" i="1"/>
  <c r="M98" i="1"/>
  <c r="P97" i="1"/>
  <c r="O99" i="1"/>
  <c r="M99" i="1"/>
  <c r="P98" i="1"/>
  <c r="O100" i="1"/>
  <c r="M100" i="1"/>
  <c r="P99" i="1"/>
  <c r="O101" i="1"/>
  <c r="M101" i="1"/>
  <c r="P100" i="1"/>
  <c r="O102" i="1"/>
  <c r="M102" i="1"/>
  <c r="P101" i="1"/>
  <c r="O103" i="1"/>
  <c r="M103" i="1"/>
  <c r="P102" i="1"/>
  <c r="O104" i="1"/>
  <c r="M104" i="1"/>
  <c r="P103" i="1"/>
  <c r="O105" i="1"/>
  <c r="M105" i="1"/>
  <c r="P104" i="1"/>
  <c r="O106" i="1"/>
  <c r="M106" i="1"/>
  <c r="P105" i="1"/>
  <c r="O107" i="1"/>
  <c r="M107" i="1"/>
  <c r="P106" i="1"/>
  <c r="O108" i="1"/>
  <c r="M108" i="1"/>
  <c r="P107" i="1"/>
  <c r="O109" i="1"/>
  <c r="M109" i="1"/>
  <c r="P108" i="1"/>
  <c r="O110" i="1"/>
  <c r="M110" i="1"/>
  <c r="P109" i="1"/>
  <c r="O111" i="1"/>
  <c r="M111" i="1"/>
  <c r="P110" i="1"/>
  <c r="O112" i="1"/>
  <c r="M112" i="1"/>
  <c r="P111" i="1"/>
  <c r="O113" i="1"/>
  <c r="M113" i="1"/>
  <c r="P112" i="1"/>
  <c r="O114" i="1"/>
  <c r="M114" i="1"/>
  <c r="P113" i="1"/>
  <c r="O115" i="1"/>
  <c r="M115" i="1"/>
  <c r="P114" i="1"/>
  <c r="O116" i="1"/>
  <c r="M116" i="1"/>
  <c r="P115" i="1"/>
  <c r="O117" i="1"/>
  <c r="M117" i="1"/>
  <c r="P116" i="1"/>
  <c r="O118" i="1"/>
  <c r="M118" i="1"/>
  <c r="P117" i="1"/>
  <c r="O119" i="1"/>
  <c r="M119" i="1"/>
  <c r="P118" i="1"/>
  <c r="O120" i="1"/>
  <c r="M120" i="1"/>
  <c r="P119" i="1"/>
  <c r="O121" i="1"/>
  <c r="M121" i="1"/>
  <c r="P120" i="1"/>
  <c r="O122" i="1"/>
  <c r="M122" i="1"/>
  <c r="P121" i="1"/>
  <c r="O123" i="1"/>
  <c r="M123" i="1"/>
  <c r="P122" i="1"/>
  <c r="O124" i="1"/>
  <c r="M124" i="1"/>
  <c r="P123" i="1"/>
  <c r="O125" i="1"/>
  <c r="M125" i="1"/>
  <c r="P124" i="1"/>
  <c r="O126" i="1"/>
  <c r="M126" i="1"/>
  <c r="P125" i="1"/>
  <c r="O127" i="1"/>
  <c r="M127" i="1"/>
  <c r="P126" i="1"/>
  <c r="O128" i="1"/>
  <c r="M128" i="1"/>
  <c r="P127" i="1"/>
  <c r="O129" i="1"/>
  <c r="M129" i="1"/>
  <c r="P128" i="1"/>
  <c r="O130" i="1"/>
  <c r="M130" i="1"/>
  <c r="P129" i="1"/>
  <c r="O131" i="1"/>
  <c r="M131" i="1"/>
  <c r="P130" i="1"/>
  <c r="O132" i="1"/>
  <c r="M132" i="1"/>
  <c r="P131" i="1"/>
  <c r="B21" i="1"/>
  <c r="H8" i="1"/>
  <c r="F8" i="1"/>
  <c r="H6" i="1"/>
  <c r="F6" i="1"/>
  <c r="I7" i="1"/>
  <c r="H9" i="1"/>
  <c r="F9" i="1"/>
  <c r="H7" i="1"/>
  <c r="F7" i="1"/>
  <c r="I8" i="1"/>
  <c r="H10" i="1"/>
  <c r="F10" i="1"/>
  <c r="I9" i="1"/>
  <c r="H11" i="1"/>
  <c r="F11" i="1"/>
  <c r="I10" i="1"/>
  <c r="H12" i="1"/>
  <c r="F12" i="1"/>
  <c r="I11" i="1"/>
  <c r="H13" i="1"/>
  <c r="F13" i="1"/>
  <c r="I12" i="1"/>
  <c r="H14" i="1"/>
  <c r="F14" i="1"/>
  <c r="I13" i="1"/>
  <c r="H15" i="1"/>
  <c r="F15" i="1"/>
  <c r="I14" i="1"/>
  <c r="H16" i="1"/>
  <c r="F16" i="1"/>
  <c r="I15" i="1"/>
  <c r="H17" i="1"/>
  <c r="F17" i="1"/>
  <c r="I16" i="1"/>
  <c r="H18" i="1"/>
  <c r="F18" i="1"/>
  <c r="I17" i="1"/>
  <c r="H19" i="1"/>
  <c r="F19" i="1"/>
  <c r="I18" i="1"/>
  <c r="H20" i="1"/>
  <c r="F20" i="1"/>
  <c r="I19" i="1"/>
  <c r="H21" i="1"/>
  <c r="F21" i="1"/>
  <c r="I20" i="1"/>
  <c r="H22" i="1"/>
  <c r="F22" i="1"/>
  <c r="I21" i="1"/>
  <c r="H23" i="1"/>
  <c r="F23" i="1"/>
  <c r="I22" i="1"/>
  <c r="H24" i="1"/>
  <c r="F24" i="1"/>
  <c r="I23" i="1"/>
  <c r="H25" i="1"/>
  <c r="F25" i="1"/>
  <c r="I24" i="1"/>
  <c r="H26" i="1"/>
  <c r="F26" i="1"/>
  <c r="I25" i="1"/>
  <c r="H27" i="1"/>
  <c r="F27" i="1"/>
  <c r="I26" i="1"/>
  <c r="H28" i="1"/>
  <c r="F28" i="1"/>
  <c r="I27" i="1"/>
  <c r="H29" i="1"/>
  <c r="F29" i="1"/>
  <c r="I28" i="1"/>
  <c r="H30" i="1"/>
  <c r="F30" i="1"/>
  <c r="I29" i="1"/>
  <c r="H31" i="1"/>
  <c r="F31" i="1"/>
  <c r="I30" i="1"/>
  <c r="H32" i="1"/>
  <c r="F32" i="1"/>
  <c r="I31" i="1"/>
  <c r="H33" i="1"/>
  <c r="F33" i="1"/>
  <c r="I32" i="1"/>
  <c r="H34" i="1"/>
  <c r="F34" i="1"/>
  <c r="I33" i="1"/>
  <c r="H35" i="1"/>
  <c r="F35" i="1"/>
  <c r="I34" i="1"/>
  <c r="H36" i="1"/>
  <c r="F36" i="1"/>
  <c r="I35" i="1"/>
  <c r="H37" i="1"/>
  <c r="F37" i="1"/>
  <c r="I36" i="1"/>
  <c r="H38" i="1"/>
  <c r="F38" i="1"/>
  <c r="I37" i="1"/>
  <c r="H39" i="1"/>
  <c r="F39" i="1"/>
  <c r="I38" i="1"/>
  <c r="H40" i="1"/>
  <c r="F40" i="1"/>
  <c r="I39" i="1"/>
  <c r="H41" i="1"/>
  <c r="F41" i="1"/>
  <c r="I40" i="1"/>
  <c r="H42" i="1"/>
  <c r="F42" i="1"/>
  <c r="I41" i="1"/>
  <c r="H43" i="1"/>
  <c r="F43" i="1"/>
  <c r="I42" i="1"/>
  <c r="H44" i="1"/>
  <c r="F44" i="1"/>
  <c r="I43" i="1"/>
  <c r="H45" i="1"/>
  <c r="F45" i="1"/>
  <c r="I44" i="1"/>
  <c r="H46" i="1"/>
  <c r="F46" i="1"/>
  <c r="I45" i="1"/>
  <c r="H47" i="1"/>
  <c r="F47" i="1"/>
  <c r="I46" i="1"/>
  <c r="H48" i="1"/>
  <c r="F48" i="1"/>
  <c r="I47" i="1"/>
  <c r="H49" i="1"/>
  <c r="F49" i="1"/>
  <c r="I48" i="1"/>
  <c r="H50" i="1"/>
  <c r="F50" i="1"/>
  <c r="I49" i="1"/>
  <c r="H51" i="1"/>
  <c r="F51" i="1"/>
  <c r="I50" i="1"/>
  <c r="H52" i="1"/>
  <c r="F52" i="1"/>
  <c r="I51" i="1"/>
  <c r="H53" i="1"/>
  <c r="F53" i="1"/>
  <c r="I52" i="1"/>
  <c r="H54" i="1"/>
  <c r="F54" i="1"/>
  <c r="I53" i="1"/>
  <c r="H55" i="1"/>
  <c r="F55" i="1"/>
  <c r="I54" i="1"/>
  <c r="H56" i="1"/>
  <c r="F56" i="1"/>
  <c r="I55" i="1"/>
  <c r="H57" i="1"/>
  <c r="F57" i="1"/>
  <c r="I56" i="1"/>
  <c r="H58" i="1"/>
  <c r="F58" i="1"/>
  <c r="I57" i="1"/>
  <c r="H59" i="1"/>
  <c r="F59" i="1"/>
  <c r="I58" i="1"/>
  <c r="H60" i="1"/>
  <c r="F60" i="1"/>
  <c r="I59" i="1"/>
  <c r="H61" i="1"/>
  <c r="F61" i="1"/>
  <c r="I60" i="1"/>
  <c r="H62" i="1"/>
  <c r="F62" i="1"/>
  <c r="I61" i="1"/>
  <c r="H63" i="1"/>
  <c r="F63" i="1"/>
  <c r="I62" i="1"/>
  <c r="H64" i="1"/>
  <c r="F64" i="1"/>
  <c r="I63" i="1"/>
  <c r="H65" i="1"/>
  <c r="F65" i="1"/>
  <c r="I64" i="1"/>
  <c r="H66" i="1"/>
  <c r="F66" i="1"/>
  <c r="I65" i="1"/>
  <c r="H67" i="1"/>
  <c r="F67" i="1"/>
  <c r="I66" i="1"/>
  <c r="H68" i="1"/>
  <c r="F68" i="1"/>
  <c r="I67" i="1"/>
  <c r="H69" i="1"/>
  <c r="F69" i="1"/>
  <c r="I68" i="1"/>
  <c r="H70" i="1"/>
  <c r="F70" i="1"/>
  <c r="I69" i="1"/>
  <c r="H71" i="1"/>
  <c r="F71" i="1"/>
  <c r="I70" i="1"/>
  <c r="H72" i="1"/>
  <c r="F72" i="1"/>
  <c r="I71" i="1"/>
  <c r="H73" i="1"/>
  <c r="F73" i="1"/>
  <c r="I72" i="1"/>
  <c r="H74" i="1"/>
  <c r="F74" i="1"/>
  <c r="I73" i="1"/>
  <c r="H75" i="1"/>
  <c r="F75" i="1"/>
  <c r="I74" i="1"/>
  <c r="H76" i="1"/>
  <c r="F76" i="1"/>
  <c r="I75" i="1"/>
  <c r="H77" i="1"/>
  <c r="F77" i="1"/>
  <c r="I76" i="1"/>
  <c r="H78" i="1"/>
  <c r="F78" i="1"/>
  <c r="I77" i="1"/>
  <c r="H79" i="1"/>
  <c r="F79" i="1"/>
  <c r="I78" i="1"/>
  <c r="H80" i="1"/>
  <c r="F80" i="1"/>
  <c r="I79" i="1"/>
  <c r="H81" i="1"/>
  <c r="F81" i="1"/>
  <c r="I80" i="1"/>
  <c r="H82" i="1"/>
  <c r="F82" i="1"/>
  <c r="I81" i="1"/>
  <c r="H83" i="1"/>
  <c r="F83" i="1"/>
  <c r="I82" i="1"/>
  <c r="H84" i="1"/>
  <c r="F84" i="1"/>
  <c r="I83" i="1"/>
  <c r="H85" i="1"/>
  <c r="F85" i="1"/>
  <c r="I84" i="1"/>
  <c r="H86" i="1"/>
  <c r="F86" i="1"/>
  <c r="I85" i="1"/>
  <c r="H87" i="1"/>
  <c r="F87" i="1"/>
  <c r="I86" i="1"/>
  <c r="H88" i="1"/>
  <c r="F88" i="1"/>
  <c r="I87" i="1"/>
  <c r="H89" i="1"/>
  <c r="F89" i="1"/>
  <c r="I88" i="1"/>
  <c r="H90" i="1"/>
  <c r="F90" i="1"/>
  <c r="I89" i="1"/>
  <c r="H91" i="1"/>
  <c r="F91" i="1"/>
  <c r="I90" i="1"/>
  <c r="H92" i="1"/>
  <c r="F92" i="1"/>
  <c r="I91" i="1"/>
  <c r="H93" i="1"/>
  <c r="F93" i="1"/>
  <c r="I92" i="1"/>
  <c r="H94" i="1"/>
  <c r="F94" i="1"/>
  <c r="I93" i="1"/>
  <c r="H95" i="1"/>
  <c r="F95" i="1"/>
  <c r="I94" i="1"/>
  <c r="H96" i="1"/>
  <c r="F96" i="1"/>
  <c r="I95" i="1"/>
  <c r="H97" i="1"/>
  <c r="F97" i="1"/>
  <c r="I96" i="1"/>
  <c r="H98" i="1"/>
  <c r="F98" i="1"/>
  <c r="I97" i="1"/>
  <c r="H99" i="1"/>
  <c r="F99" i="1"/>
  <c r="I98" i="1"/>
  <c r="H100" i="1"/>
  <c r="F100" i="1"/>
  <c r="I99" i="1"/>
  <c r="H101" i="1"/>
  <c r="F101" i="1"/>
  <c r="I100" i="1"/>
  <c r="H102" i="1"/>
  <c r="F102" i="1"/>
  <c r="I101" i="1"/>
  <c r="H103" i="1"/>
  <c r="F103" i="1"/>
  <c r="I102" i="1"/>
  <c r="H104" i="1"/>
  <c r="F104" i="1"/>
  <c r="I103" i="1"/>
  <c r="H105" i="1"/>
  <c r="F105" i="1"/>
  <c r="I104" i="1"/>
  <c r="H106" i="1"/>
  <c r="F106" i="1"/>
  <c r="I105" i="1"/>
  <c r="H107" i="1"/>
  <c r="F107" i="1"/>
  <c r="I106" i="1"/>
  <c r="H108" i="1"/>
  <c r="F108" i="1"/>
  <c r="I107" i="1"/>
  <c r="H109" i="1"/>
  <c r="F109" i="1"/>
  <c r="I108" i="1"/>
  <c r="H110" i="1"/>
  <c r="F110" i="1"/>
  <c r="I109" i="1"/>
  <c r="H111" i="1"/>
  <c r="F111" i="1"/>
  <c r="I110" i="1"/>
  <c r="H112" i="1"/>
  <c r="F112" i="1"/>
  <c r="I111" i="1"/>
  <c r="H113" i="1"/>
  <c r="F113" i="1"/>
  <c r="I112" i="1"/>
  <c r="H114" i="1"/>
  <c r="F114" i="1"/>
  <c r="I113" i="1"/>
  <c r="H115" i="1"/>
  <c r="F115" i="1"/>
  <c r="I114" i="1"/>
  <c r="H116" i="1"/>
  <c r="F116" i="1"/>
  <c r="I115" i="1"/>
  <c r="H117" i="1"/>
  <c r="F117" i="1"/>
  <c r="I116" i="1"/>
  <c r="H118" i="1"/>
  <c r="F118" i="1"/>
  <c r="I117" i="1"/>
  <c r="H119" i="1"/>
  <c r="F119" i="1"/>
  <c r="I118" i="1"/>
  <c r="H120" i="1"/>
  <c r="F120" i="1"/>
  <c r="I119" i="1"/>
  <c r="H121" i="1"/>
  <c r="F121" i="1"/>
  <c r="I120" i="1"/>
  <c r="H122" i="1"/>
  <c r="F122" i="1"/>
  <c r="I121" i="1"/>
  <c r="H123" i="1"/>
  <c r="F123" i="1"/>
  <c r="I122" i="1"/>
  <c r="H124" i="1"/>
  <c r="F124" i="1"/>
  <c r="I123" i="1"/>
  <c r="H125" i="1"/>
  <c r="F125" i="1"/>
  <c r="I124" i="1"/>
  <c r="H126" i="1"/>
  <c r="F126" i="1"/>
  <c r="I125" i="1"/>
  <c r="H127" i="1"/>
  <c r="F127" i="1"/>
  <c r="I126" i="1"/>
  <c r="H128" i="1"/>
  <c r="F128" i="1"/>
  <c r="I127" i="1"/>
  <c r="H129" i="1"/>
  <c r="F129" i="1"/>
  <c r="I128" i="1"/>
  <c r="H130" i="1"/>
  <c r="F130" i="1"/>
  <c r="I129" i="1"/>
  <c r="H131" i="1"/>
  <c r="F131" i="1"/>
  <c r="I130" i="1"/>
  <c r="H132" i="1"/>
  <c r="F132" i="1"/>
  <c r="I131" i="1"/>
  <c r="B20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6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G102" i="1"/>
  <c r="G103" i="1"/>
  <c r="J102" i="1"/>
  <c r="K102" i="1"/>
  <c r="N102" i="1"/>
  <c r="N103" i="1"/>
  <c r="N101" i="1"/>
  <c r="Q102" i="1"/>
  <c r="R102" i="1"/>
  <c r="G104" i="1"/>
  <c r="J103" i="1"/>
  <c r="K103" i="1"/>
  <c r="N104" i="1"/>
  <c r="Q103" i="1"/>
  <c r="R103" i="1"/>
  <c r="G105" i="1"/>
  <c r="J104" i="1"/>
  <c r="K104" i="1"/>
  <c r="N105" i="1"/>
  <c r="Q104" i="1"/>
  <c r="R104" i="1"/>
  <c r="G106" i="1"/>
  <c r="J105" i="1"/>
  <c r="K105" i="1"/>
  <c r="N106" i="1"/>
  <c r="Q105" i="1"/>
  <c r="R105" i="1"/>
  <c r="G107" i="1"/>
  <c r="K106" i="1"/>
  <c r="N107" i="1"/>
  <c r="Q106" i="1"/>
  <c r="R106" i="1"/>
  <c r="G108" i="1"/>
  <c r="K107" i="1"/>
  <c r="N108" i="1"/>
  <c r="Q107" i="1"/>
  <c r="R107" i="1"/>
  <c r="G109" i="1"/>
  <c r="K108" i="1"/>
  <c r="N109" i="1"/>
  <c r="Q108" i="1"/>
  <c r="R108" i="1"/>
  <c r="G110" i="1"/>
  <c r="K109" i="1"/>
  <c r="N110" i="1"/>
  <c r="Q109" i="1"/>
  <c r="R109" i="1"/>
  <c r="G111" i="1"/>
  <c r="K110" i="1"/>
  <c r="N111" i="1"/>
  <c r="Q110" i="1"/>
  <c r="R110" i="1"/>
  <c r="G112" i="1"/>
  <c r="K111" i="1"/>
  <c r="N112" i="1"/>
  <c r="Q111" i="1"/>
  <c r="R111" i="1"/>
  <c r="G113" i="1"/>
  <c r="K112" i="1"/>
  <c r="N113" i="1"/>
  <c r="Q112" i="1"/>
  <c r="R112" i="1"/>
  <c r="G114" i="1"/>
  <c r="K113" i="1"/>
  <c r="N114" i="1"/>
  <c r="Q113" i="1"/>
  <c r="R113" i="1"/>
  <c r="G115" i="1"/>
  <c r="K114" i="1"/>
  <c r="N115" i="1"/>
  <c r="Q114" i="1"/>
  <c r="R114" i="1"/>
  <c r="G116" i="1"/>
  <c r="K115" i="1"/>
  <c r="N116" i="1"/>
  <c r="Q115" i="1"/>
  <c r="R115" i="1"/>
  <c r="G117" i="1"/>
  <c r="K116" i="1"/>
  <c r="N117" i="1"/>
  <c r="Q116" i="1"/>
  <c r="R116" i="1"/>
  <c r="G118" i="1"/>
  <c r="K117" i="1"/>
  <c r="N118" i="1"/>
  <c r="Q117" i="1"/>
  <c r="R117" i="1"/>
  <c r="G119" i="1"/>
  <c r="K118" i="1"/>
  <c r="N119" i="1"/>
  <c r="Q118" i="1"/>
  <c r="R118" i="1"/>
  <c r="G120" i="1"/>
  <c r="K119" i="1"/>
  <c r="N120" i="1"/>
  <c r="Q119" i="1"/>
  <c r="R119" i="1"/>
  <c r="G121" i="1"/>
  <c r="K120" i="1"/>
  <c r="N121" i="1"/>
  <c r="Q120" i="1"/>
  <c r="R120" i="1"/>
  <c r="G122" i="1"/>
  <c r="K121" i="1"/>
  <c r="N122" i="1"/>
  <c r="Q121" i="1"/>
  <c r="R121" i="1"/>
  <c r="G123" i="1"/>
  <c r="K122" i="1"/>
  <c r="N123" i="1"/>
  <c r="Q122" i="1"/>
  <c r="R122" i="1"/>
  <c r="G124" i="1"/>
  <c r="K123" i="1"/>
  <c r="N124" i="1"/>
  <c r="Q123" i="1"/>
  <c r="R123" i="1"/>
  <c r="G125" i="1"/>
  <c r="K124" i="1"/>
  <c r="N125" i="1"/>
  <c r="Q124" i="1"/>
  <c r="R124" i="1"/>
  <c r="G126" i="1"/>
  <c r="K125" i="1"/>
  <c r="N126" i="1"/>
  <c r="Q125" i="1"/>
  <c r="R125" i="1"/>
  <c r="G127" i="1"/>
  <c r="K126" i="1"/>
  <c r="N127" i="1"/>
  <c r="Q126" i="1"/>
  <c r="R126" i="1"/>
  <c r="G128" i="1"/>
  <c r="K127" i="1"/>
  <c r="N128" i="1"/>
  <c r="Q127" i="1"/>
  <c r="R127" i="1"/>
  <c r="G129" i="1"/>
  <c r="K128" i="1"/>
  <c r="N129" i="1"/>
  <c r="Q128" i="1"/>
  <c r="R128" i="1"/>
  <c r="G130" i="1"/>
  <c r="K129" i="1"/>
  <c r="N130" i="1"/>
  <c r="Q129" i="1"/>
  <c r="R129" i="1"/>
  <c r="G131" i="1"/>
  <c r="K130" i="1"/>
  <c r="N131" i="1"/>
  <c r="Q130" i="1"/>
  <c r="R130" i="1"/>
  <c r="G132" i="1"/>
  <c r="K131" i="1"/>
  <c r="N132" i="1"/>
  <c r="Q131" i="1"/>
  <c r="R131" i="1"/>
  <c r="K132" i="1"/>
  <c r="Q132" i="1"/>
  <c r="R132" i="1"/>
  <c r="G55" i="1"/>
  <c r="G80" i="1"/>
  <c r="G93" i="1"/>
  <c r="G9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G100" i="1"/>
  <c r="G101" i="1"/>
  <c r="C23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D23" i="1"/>
  <c r="C14" i="1"/>
  <c r="C15" i="1"/>
  <c r="C16" i="1"/>
  <c r="C18" i="1"/>
  <c r="D15" i="1"/>
  <c r="D16" i="1"/>
  <c r="D18" i="1"/>
  <c r="D14" i="1"/>
  <c r="D17" i="1"/>
  <c r="C17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R6" i="1"/>
  <c r="Q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6" i="1"/>
  <c r="C10" i="1"/>
</calcChain>
</file>

<file path=xl/sharedStrings.xml><?xml version="1.0" encoding="utf-8"?>
<sst xmlns="http://schemas.openxmlformats.org/spreadsheetml/2006/main" count="52" uniqueCount="47">
  <si>
    <t>MWC Model for Hemoglobin allostery</t>
  </si>
  <si>
    <t>Subunits</t>
  </si>
  <si>
    <t>n</t>
  </si>
  <si>
    <t>L</t>
  </si>
  <si>
    <t>Kr</t>
  </si>
  <si>
    <t>Kt</t>
  </si>
  <si>
    <t>Y</t>
  </si>
  <si>
    <t>1+Kr*pO2</t>
  </si>
  <si>
    <t>1+cKr*pO2</t>
  </si>
  <si>
    <t>Hill Slope</t>
  </si>
  <si>
    <t>log(Y/1-Y)</t>
  </si>
  <si>
    <t>log(pO2)</t>
  </si>
  <si>
    <t>LB</t>
  </si>
  <si>
    <t>pO2B</t>
  </si>
  <si>
    <t>O2 Delivery</t>
  </si>
  <si>
    <t>Tissue pO2</t>
  </si>
  <si>
    <t>w/ BPG</t>
  </si>
  <si>
    <t>Lung pO2- normal</t>
  </si>
  <si>
    <t>Lung pO2- altitude</t>
  </si>
  <si>
    <t>Delivery - normal</t>
  </si>
  <si>
    <t>Delivery - altitude</t>
  </si>
  <si>
    <t>p50</t>
  </si>
  <si>
    <t>no extra BPG</t>
  </si>
  <si>
    <t>Intrinsic T preference w/ more BPG</t>
  </si>
  <si>
    <t>Max Hill slope, no BPG</t>
  </si>
  <si>
    <t>Max Hill slope, with extra BPG</t>
  </si>
  <si>
    <t>Parameters tuned to give reasonable curves</t>
  </si>
  <si>
    <t>Table for no extra BPG</t>
  </si>
  <si>
    <t>Table for extra BPG</t>
  </si>
  <si>
    <t>(numerically estimated)</t>
  </si>
  <si>
    <t>Eqn from van Holde, Phys. Biochem.</t>
  </si>
  <si>
    <t>cR</t>
  </si>
  <si>
    <t>derived val</t>
  </si>
  <si>
    <t>Defaults</t>
  </si>
  <si>
    <t>partial pr O2</t>
  </si>
  <si>
    <t>Intrinsic ratio of T/R (no O2)</t>
  </si>
  <si>
    <t>Binding constant of O2 to R</t>
  </si>
  <si>
    <t>Ratio of binding const to T / K for R</t>
  </si>
  <si>
    <t>Binding constant to T (derived)</t>
  </si>
  <si>
    <t>Vary parameters in boxes to see how different choices change predicted behavior</t>
  </si>
  <si>
    <t>Ignores pH, chloride, CO2 binding</t>
  </si>
  <si>
    <t>Y (more BPG)</t>
  </si>
  <si>
    <t>To extend the table, will need to go to Insert&gt;Name&gt;Define and change definitions of variables</t>
  </si>
  <si>
    <t>Jason Kahn</t>
  </si>
  <si>
    <t>U Maryland</t>
  </si>
  <si>
    <t>version 1.01</t>
  </si>
  <si>
    <t>June,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</si>
</sst>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name val="Geneva"/>
    </font>
    <font>
      <b/>
      <sz val="9"/>
      <name val="Genev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2" xfId="0" applyFont="1" applyBorder="1"/>
    <xf numFmtId="11" fontId="1" fillId="0" borderId="3" xfId="0" applyNumberFormat="1" applyFont="1" applyBorder="1"/>
    <xf numFmtId="11" fontId="1" fillId="0" borderId="4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Cooperative Binding</a:t>
            </a:r>
          </a:p>
        </c:rich>
      </c:tx>
      <c:layout>
        <c:manualLayout>
          <c:xMode val="edge"/>
          <c:yMode val="edge"/>
          <c:x val="0.377622914878173"/>
          <c:y val="0.03401367605544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10606787"/>
          <c:y val="0.173469747882761"/>
          <c:w val="0.822844993530833"/>
          <c:h val="0.6700694182922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Sheet1!$E$6:$E$132</c:f>
              <c:numCache>
                <c:formatCode>General</c:formatCode>
                <c:ptCount val="12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125.0</c:v>
                </c:pt>
                <c:pt idx="121">
                  <c:v>130.0</c:v>
                </c:pt>
                <c:pt idx="122">
                  <c:v>135.0</c:v>
                </c:pt>
                <c:pt idx="123">
                  <c:v>140.0</c:v>
                </c:pt>
                <c:pt idx="124">
                  <c:v>145.0</c:v>
                </c:pt>
                <c:pt idx="125">
                  <c:v>150.0</c:v>
                </c:pt>
                <c:pt idx="126">
                  <c:v>155.0</c:v>
                </c:pt>
              </c:numCache>
            </c:numRef>
          </c:xVal>
          <c:yVal>
            <c:numRef>
              <c:f>Sheet1!$F$6:$F$132</c:f>
              <c:numCache>
                <c:formatCode>0.00E+00</c:formatCode>
                <c:ptCount val="127"/>
                <c:pt idx="0">
                  <c:v>0.00277543935325391</c:v>
                </c:pt>
                <c:pt idx="1">
                  <c:v>0.00587400370615933</c:v>
                </c:pt>
                <c:pt idx="2">
                  <c:v>0.00944145267101161</c:v>
                </c:pt>
                <c:pt idx="3">
                  <c:v>0.0136410707318557</c:v>
                </c:pt>
                <c:pt idx="4">
                  <c:v>0.0186492433031703</c:v>
                </c:pt>
                <c:pt idx="5">
                  <c:v>0.0246500617143521</c:v>
                </c:pt>
                <c:pt idx="6">
                  <c:v>0.0318289148690628</c:v>
                </c:pt>
                <c:pt idx="7">
                  <c:v>0.0403651377814398</c:v>
                </c:pt>
                <c:pt idx="8">
                  <c:v>0.0504239257521742</c:v>
                </c:pt>
                <c:pt idx="9">
                  <c:v>0.0621478747578265</c:v>
                </c:pt>
                <c:pt idx="10">
                  <c:v>0.0756486532851514</c:v>
                </c:pt>
                <c:pt idx="11">
                  <c:v>0.090999422179516</c:v>
                </c:pt>
                <c:pt idx="12">
                  <c:v>0.108228669439227</c:v>
                </c:pt>
                <c:pt idx="13">
                  <c:v>0.127316093537845</c:v>
                </c:pt>
                <c:pt idx="14">
                  <c:v>0.148191041078724</c:v>
                </c:pt>
                <c:pt idx="15">
                  <c:v>0.170733789265439</c:v>
                </c:pt>
                <c:pt idx="16">
                  <c:v>0.194779686987919</c:v>
                </c:pt>
                <c:pt idx="17">
                  <c:v>0.220125872102014</c:v>
                </c:pt>
                <c:pt idx="18">
                  <c:v>0.246540015522857</c:v>
                </c:pt>
                <c:pt idx="19">
                  <c:v>0.273770349453825</c:v>
                </c:pt>
                <c:pt idx="20">
                  <c:v>0.301556146856669</c:v>
                </c:pt>
                <c:pt idx="21">
                  <c:v>0.329637840235067</c:v>
                </c:pt>
                <c:pt idx="22">
                  <c:v>0.35776608641974</c:v>
                </c:pt>
                <c:pt idx="23">
                  <c:v>0.385709270477076</c:v>
                </c:pt>
                <c:pt idx="24">
                  <c:v>0.413259158705133</c:v>
                </c:pt>
                <c:pt idx="25">
                  <c:v>0.440234622010318</c:v>
                </c:pt>
                <c:pt idx="26">
                  <c:v>0.466483529198304</c:v>
                </c:pt>
                <c:pt idx="27">
                  <c:v>0.491883038971522</c:v>
                </c:pt>
                <c:pt idx="28">
                  <c:v>0.516338595398647</c:v>
                </c:pt>
                <c:pt idx="29">
                  <c:v>0.539781959085273</c:v>
                </c:pt>
                <c:pt idx="30">
                  <c:v>0.562168595523436</c:v>
                </c:pt>
                <c:pt idx="31">
                  <c:v>0.583474705487097</c:v>
                </c:pt>
                <c:pt idx="32">
                  <c:v>0.603694131653831</c:v>
                </c:pt>
                <c:pt idx="33">
                  <c:v>0.622835320501974</c:v>
                </c:pt>
                <c:pt idx="34">
                  <c:v>0.640918465823837</c:v>
                </c:pt>
                <c:pt idx="35">
                  <c:v>0.657972914084672</c:v>
                </c:pt>
                <c:pt idx="36">
                  <c:v>0.674034874294543</c:v>
                </c:pt>
                <c:pt idx="37">
                  <c:v>0.689145446383287</c:v>
                </c:pt>
                <c:pt idx="38">
                  <c:v>0.703348961590781</c:v>
                </c:pt>
                <c:pt idx="39">
                  <c:v>0.716691614881109</c:v>
                </c:pt>
                <c:pt idx="40">
                  <c:v>0.729220361447588</c:v>
                </c:pt>
                <c:pt idx="41">
                  <c:v>0.740982045622285</c:v>
                </c:pt>
                <c:pt idx="42">
                  <c:v>0.75202272972793</c:v>
                </c:pt>
                <c:pt idx="43">
                  <c:v>0.762387191617085</c:v>
                </c:pt>
                <c:pt idx="44">
                  <c:v>0.772118562059612</c:v>
                </c:pt>
                <c:pt idx="45">
                  <c:v>0.781258076193364</c:v>
                </c:pt>
                <c:pt idx="46">
                  <c:v>0.78984491654244</c:v>
                </c:pt>
                <c:pt idx="47">
                  <c:v>0.79791612836491</c:v>
                </c:pt>
                <c:pt idx="48">
                  <c:v>0.805506591152304</c:v>
                </c:pt>
                <c:pt idx="49">
                  <c:v>0.812649032874869</c:v>
                </c:pt>
                <c:pt idx="50">
                  <c:v>0.819374076009718</c:v>
                </c:pt>
                <c:pt idx="51">
                  <c:v>0.825710306497321</c:v>
                </c:pt>
                <c:pt idx="52">
                  <c:v>0.831684358560504</c:v>
                </c:pt>
                <c:pt idx="53">
                  <c:v>0.837321009816096</c:v>
                </c:pt>
                <c:pt idx="54">
                  <c:v>0.842643282345293</c:v>
                </c:pt>
                <c:pt idx="55">
                  <c:v>0.847672546398841</c:v>
                </c:pt>
                <c:pt idx="56">
                  <c:v>0.852428624230299</c:v>
                </c:pt>
                <c:pt idx="57">
                  <c:v>0.85692989220565</c:v>
                </c:pt>
                <c:pt idx="58">
                  <c:v>0.861193379857617</c:v>
                </c:pt>
                <c:pt idx="59">
                  <c:v>0.865234864962202</c:v>
                </c:pt>
                <c:pt idx="60">
                  <c:v>0.869068964033544</c:v>
                </c:pt>
                <c:pt idx="61">
                  <c:v>0.872709217878647</c:v>
                </c:pt>
                <c:pt idx="62">
                  <c:v>0.876168172040102</c:v>
                </c:pt>
                <c:pt idx="63">
                  <c:v>0.879457452094709</c:v>
                </c:pt>
                <c:pt idx="64">
                  <c:v>0.8825878338786</c:v>
                </c:pt>
                <c:pt idx="65">
                  <c:v>0.885569308782983</c:v>
                </c:pt>
                <c:pt idx="66">
                  <c:v>0.88841114431555</c:v>
                </c:pt>
                <c:pt idx="67">
                  <c:v>0.891121940155877</c:v>
                </c:pt>
                <c:pt idx="68">
                  <c:v>0.893709679953092</c:v>
                </c:pt>
                <c:pt idx="69">
                  <c:v>0.896181779123862</c:v>
                </c:pt>
                <c:pt idx="70">
                  <c:v>0.898545128911013</c:v>
                </c:pt>
                <c:pt idx="71">
                  <c:v>0.90080613695979</c:v>
                </c:pt>
                <c:pt idx="72">
                  <c:v>0.902970764661538</c:v>
                </c:pt>
                <c:pt idx="73">
                  <c:v>0.90504456150469</c:v>
                </c:pt>
                <c:pt idx="74">
                  <c:v>0.907032696661189</c:v>
                </c:pt>
                <c:pt idx="75">
                  <c:v>0.908939988023747</c:v>
                </c:pt>
                <c:pt idx="76">
                  <c:v>0.910770928896034</c:v>
                </c:pt>
                <c:pt idx="77">
                  <c:v>0.912529712524521</c:v>
                </c:pt>
                <c:pt idx="78">
                  <c:v>0.914220254647442</c:v>
                </c:pt>
                <c:pt idx="79">
                  <c:v>0.915846214223528</c:v>
                </c:pt>
                <c:pt idx="80">
                  <c:v>0.917411012490828</c:v>
                </c:pt>
                <c:pt idx="81">
                  <c:v>0.918917850494214</c:v>
                </c:pt>
                <c:pt idx="82">
                  <c:v>0.920369725209151</c:v>
                </c:pt>
                <c:pt idx="83">
                  <c:v>0.921769444378954</c:v>
                </c:pt>
                <c:pt idx="84">
                  <c:v>0.923119640173099</c:v>
                </c:pt>
                <c:pt idx="85">
                  <c:v>0.924422781765219</c:v>
                </c:pt>
                <c:pt idx="86">
                  <c:v>0.925681186921101</c:v>
                </c:pt>
                <c:pt idx="87">
                  <c:v>0.926897032679384</c:v>
                </c:pt>
                <c:pt idx="88">
                  <c:v>0.928072365200578</c:v>
                </c:pt>
                <c:pt idx="89">
                  <c:v>0.929209108853589</c:v>
                </c:pt>
                <c:pt idx="90">
                  <c:v>0.930309074602979</c:v>
                </c:pt>
                <c:pt idx="91">
                  <c:v>0.931373967754767</c:v>
                </c:pt>
                <c:pt idx="92">
                  <c:v>0.932405395113596</c:v>
                </c:pt>
                <c:pt idx="93">
                  <c:v>0.93340487159954</c:v>
                </c:pt>
                <c:pt idx="94">
                  <c:v>0.934373826368697</c:v>
                </c:pt>
                <c:pt idx="95">
                  <c:v>0.935313608477875</c:v>
                </c:pt>
                <c:pt idx="96">
                  <c:v>0.936225492130279</c:v>
                </c:pt>
                <c:pt idx="97">
                  <c:v>0.937110681535885</c:v>
                </c:pt>
                <c:pt idx="98">
                  <c:v>0.937970315417369</c:v>
                </c:pt>
                <c:pt idx="99">
                  <c:v>0.938805471189788</c:v>
                </c:pt>
                <c:pt idx="100">
                  <c:v>0.939617168839839</c:v>
                </c:pt>
                <c:pt idx="101">
                  <c:v>0.940406374528342</c:v>
                </c:pt>
                <c:pt idx="102">
                  <c:v>0.941174003937583</c:v>
                </c:pt>
                <c:pt idx="103">
                  <c:v>0.941920925383367</c:v>
                </c:pt>
                <c:pt idx="104">
                  <c:v>0.942647962709947</c:v>
                </c:pt>
                <c:pt idx="105">
                  <c:v>0.943355897984501</c:v>
                </c:pt>
                <c:pt idx="106">
                  <c:v>0.944045474006452</c:v>
                </c:pt>
                <c:pt idx="107">
                  <c:v>0.944717396645662</c:v>
                </c:pt>
                <c:pt idx="108">
                  <c:v>0.945372337022384</c:v>
                </c:pt>
                <c:pt idx="109">
                  <c:v>0.94601093354081</c:v>
                </c:pt>
                <c:pt idx="110">
                  <c:v>0.946633793787087</c:v>
                </c:pt>
                <c:pt idx="111">
                  <c:v>0.947241496301814</c:v>
                </c:pt>
                <c:pt idx="112">
                  <c:v>0.947834592236214</c:v>
                </c:pt>
                <c:pt idx="113">
                  <c:v>0.948413606900451</c:v>
                </c:pt>
                <c:pt idx="114">
                  <c:v>0.948979041211891</c:v>
                </c:pt>
                <c:pt idx="115">
                  <c:v>0.949531373050498</c:v>
                </c:pt>
                <c:pt idx="116">
                  <c:v>0.950071058527979</c:v>
                </c:pt>
                <c:pt idx="117">
                  <c:v>0.950598533176796</c:v>
                </c:pt>
                <c:pt idx="118">
                  <c:v>0.951114213064677</c:v>
                </c:pt>
                <c:pt idx="119">
                  <c:v>0.951618495839831</c:v>
                </c:pt>
                <c:pt idx="120">
                  <c:v>0.953981700018412</c:v>
                </c:pt>
                <c:pt idx="121">
                  <c:v>0.95611059135747</c:v>
                </c:pt>
                <c:pt idx="122">
                  <c:v>0.958039081538144</c:v>
                </c:pt>
                <c:pt idx="123">
                  <c:v>0.959794858008367</c:v>
                </c:pt>
                <c:pt idx="124">
                  <c:v>0.961400730428498</c:v>
                </c:pt>
                <c:pt idx="125">
                  <c:v>0.962875648044377</c:v>
                </c:pt>
                <c:pt idx="126">
                  <c:v>0.964235476470731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Sheet1!$M$5</c:f>
              <c:strCache>
                <c:ptCount val="1"/>
                <c:pt idx="0">
                  <c:v>Y (more BPG)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Sheet1!$L$6:$L$132</c:f>
              <c:numCache>
                <c:formatCode>General</c:formatCode>
                <c:ptCount val="12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125.0</c:v>
                </c:pt>
                <c:pt idx="121">
                  <c:v>130.0</c:v>
                </c:pt>
                <c:pt idx="122">
                  <c:v>135.0</c:v>
                </c:pt>
                <c:pt idx="123">
                  <c:v>140.0</c:v>
                </c:pt>
                <c:pt idx="124">
                  <c:v>145.0</c:v>
                </c:pt>
                <c:pt idx="125">
                  <c:v>150.0</c:v>
                </c:pt>
                <c:pt idx="126">
                  <c:v>155.0</c:v>
                </c:pt>
              </c:numCache>
            </c:numRef>
          </c:xVal>
          <c:yVal>
            <c:numRef>
              <c:f>Sheet1!$M$6:$M$132</c:f>
              <c:numCache>
                <c:formatCode>0.00E+00</c:formatCode>
                <c:ptCount val="127"/>
                <c:pt idx="0">
                  <c:v>0.00258867256181514</c:v>
                </c:pt>
                <c:pt idx="1">
                  <c:v>0.00529984796712528</c:v>
                </c:pt>
                <c:pt idx="2">
                  <c:v>0.00819282476391636</c:v>
                </c:pt>
                <c:pt idx="3">
                  <c:v>0.0113349423654718</c:v>
                </c:pt>
                <c:pt idx="4">
                  <c:v>0.0148004933690823</c:v>
                </c:pt>
                <c:pt idx="5">
                  <c:v>0.0186694742407324</c:v>
                </c:pt>
                <c:pt idx="6">
                  <c:v>0.0230261480236004</c:v>
                </c:pt>
                <c:pt idx="7">
                  <c:v>0.0279574015333172</c:v>
                </c:pt>
                <c:pt idx="8">
                  <c:v>0.0335508916665684</c:v>
                </c:pt>
                <c:pt idx="9">
                  <c:v>0.039892990842557</c:v>
                </c:pt>
                <c:pt idx="10">
                  <c:v>0.0470665597272185</c:v>
                </c:pt>
                <c:pt idx="11">
                  <c:v>0.0551485953211731</c:v>
                </c:pt>
                <c:pt idx="12">
                  <c:v>0.06420782280805</c:v>
                </c:pt>
                <c:pt idx="13">
                  <c:v>0.0743023184025659</c:v>
                </c:pt>
                <c:pt idx="14">
                  <c:v>0.0854772656393455</c:v>
                </c:pt>
                <c:pt idx="15">
                  <c:v>0.0977629568533843</c:v>
                </c:pt>
                <c:pt idx="16">
                  <c:v>0.111173152999769</c:v>
                </c:pt>
                <c:pt idx="17">
                  <c:v>0.125703907005648</c:v>
                </c:pt>
                <c:pt idx="18">
                  <c:v>0.141332938021641</c:v>
                </c:pt>
                <c:pt idx="19">
                  <c:v>0.158019616882312</c:v>
                </c:pt>
                <c:pt idx="20">
                  <c:v>0.175705588671867</c:v>
                </c:pt>
                <c:pt idx="21">
                  <c:v>0.194316019503064</c:v>
                </c:pt>
                <c:pt idx="22">
                  <c:v>0.213761415198411</c:v>
                </c:pt>
                <c:pt idx="23">
                  <c:v>0.23393992351409</c:v>
                </c:pt>
                <c:pt idx="24">
                  <c:v>0.254740002546672</c:v>
                </c:pt>
                <c:pt idx="25">
                  <c:v>0.276043318825652</c:v>
                </c:pt>
                <c:pt idx="26">
                  <c:v>0.297727730880532</c:v>
                </c:pt>
                <c:pt idx="27">
                  <c:v>0.319670217912563</c:v>
                </c:pt>
                <c:pt idx="28">
                  <c:v>0.34174962737795</c:v>
                </c:pt>
                <c:pt idx="29">
                  <c:v>0.363849137514496</c:v>
                </c:pt>
                <c:pt idx="30">
                  <c:v>0.385858358187758</c:v>
                </c:pt>
                <c:pt idx="31">
                  <c:v>0.407675022793107</c:v>
                </c:pt>
                <c:pt idx="32">
                  <c:v>0.429206252473656</c:v>
                </c:pt>
                <c:pt idx="33">
                  <c:v>0.450369399311754</c:v>
                </c:pt>
                <c:pt idx="34">
                  <c:v>0.471092495869735</c:v>
                </c:pt>
                <c:pt idx="35">
                  <c:v>0.491314353708781</c:v>
                </c:pt>
                <c:pt idx="36">
                  <c:v>0.510984363207485</c:v>
                </c:pt>
                <c:pt idx="37">
                  <c:v>0.530062051576909</c:v>
                </c:pt>
                <c:pt idx="38">
                  <c:v>0.548516456227434</c:v>
                </c:pt>
                <c:pt idx="39">
                  <c:v>0.56632536756605</c:v>
                </c:pt>
                <c:pt idx="40">
                  <c:v>0.58347448990494</c:v>
                </c:pt>
                <c:pt idx="41">
                  <c:v>0.599956562380601</c:v>
                </c:pt>
                <c:pt idx="42">
                  <c:v>0.61577047441035</c:v>
                </c:pt>
                <c:pt idx="43">
                  <c:v>0.630920402868205</c:v>
                </c:pt>
                <c:pt idx="44">
                  <c:v>0.645414991285395</c:v>
                </c:pt>
                <c:pt idx="45">
                  <c:v>0.659266585251838</c:v>
                </c:pt>
                <c:pt idx="46">
                  <c:v>0.672490532959349</c:v>
                </c:pt>
                <c:pt idx="47">
                  <c:v>0.685104555527092</c:v>
                </c:pt>
                <c:pt idx="48">
                  <c:v>0.697128188353506</c:v>
                </c:pt>
                <c:pt idx="49">
                  <c:v>0.708582292167535</c:v>
                </c:pt>
                <c:pt idx="50">
                  <c:v>0.71948863060059</c:v>
                </c:pt>
                <c:pt idx="51">
                  <c:v>0.729869509853795</c:v>
                </c:pt>
                <c:pt idx="52">
                  <c:v>0.739747475278746</c:v>
                </c:pt>
                <c:pt idx="53">
                  <c:v>0.749145059318061</c:v>
                </c:pt>
                <c:pt idx="54">
                  <c:v>0.758084575170911</c:v>
                </c:pt>
                <c:pt idx="55">
                  <c:v>0.766587950678774</c:v>
                </c:pt>
                <c:pt idx="56">
                  <c:v>0.77467659720217</c:v>
                </c:pt>
                <c:pt idx="57">
                  <c:v>0.782371308627986</c:v>
                </c:pt>
                <c:pt idx="58">
                  <c:v>0.789692186068387</c:v>
                </c:pt>
                <c:pt idx="59">
                  <c:v>0.796658584255956</c:v>
                </c:pt>
                <c:pt idx="60">
                  <c:v>0.803289076083307</c:v>
                </c:pt>
                <c:pt idx="61">
                  <c:v>0.809601432163795</c:v>
                </c:pt>
                <c:pt idx="62">
                  <c:v>0.815612612692844</c:v>
                </c:pt>
                <c:pt idx="63">
                  <c:v>0.821338769260894</c:v>
                </c:pt>
                <c:pt idx="64">
                  <c:v>0.826795254606072</c:v>
                </c:pt>
                <c:pt idx="65">
                  <c:v>0.831996638596435</c:v>
                </c:pt>
                <c:pt idx="66">
                  <c:v>0.836956728998941</c:v>
                </c:pt>
                <c:pt idx="67">
                  <c:v>0.841688595826613</c:v>
                </c:pt>
                <c:pt idx="68">
                  <c:v>0.846204598259294</c:v>
                </c:pt>
                <c:pt idx="69">
                  <c:v>0.850516413309302</c:v>
                </c:pt>
                <c:pt idx="70">
                  <c:v>0.854635065554219</c:v>
                </c:pt>
                <c:pt idx="71">
                  <c:v>0.858570957387598</c:v>
                </c:pt>
                <c:pt idx="72">
                  <c:v>0.86233389934725</c:v>
                </c:pt>
                <c:pt idx="73">
                  <c:v>0.865933140172488</c:v>
                </c:pt>
                <c:pt idx="74">
                  <c:v>0.86937739631848</c:v>
                </c:pt>
                <c:pt idx="75">
                  <c:v>0.872674880719823</c:v>
                </c:pt>
                <c:pt idx="76">
                  <c:v>0.875833330648355</c:v>
                </c:pt>
                <c:pt idx="77">
                  <c:v>0.87886003455378</c:v>
                </c:pt>
                <c:pt idx="78">
                  <c:v>0.881761857811253</c:v>
                </c:pt>
                <c:pt idx="79">
                  <c:v>0.884545267328934</c:v>
                </c:pt>
                <c:pt idx="80">
                  <c:v>0.887216354991721</c:v>
                </c:pt>
                <c:pt idx="81">
                  <c:v>0.889780859935833</c:v>
                </c:pt>
                <c:pt idx="82">
                  <c:v>0.892244189663498</c:v>
                </c:pt>
                <c:pt idx="83">
                  <c:v>0.894611440018201</c:v>
                </c:pt>
                <c:pt idx="84">
                  <c:v>0.896887414049574</c:v>
                </c:pt>
                <c:pt idx="85">
                  <c:v>0.899076639803331</c:v>
                </c:pt>
                <c:pt idx="86">
                  <c:v>0.901183387076206</c:v>
                </c:pt>
                <c:pt idx="87">
                  <c:v>0.903211683178918</c:v>
                </c:pt>
                <c:pt idx="88">
                  <c:v>0.905165327752093</c:v>
                </c:pt>
                <c:pt idx="89">
                  <c:v>0.907047906680989</c:v>
                </c:pt>
                <c:pt idx="90">
                  <c:v>0.908862805155092</c:v>
                </c:pt>
                <c:pt idx="91">
                  <c:v>0.910613219918223</c:v>
                </c:pt>
                <c:pt idx="92">
                  <c:v>0.912302170753995</c:v>
                </c:pt>
                <c:pt idx="93">
                  <c:v>0.913932511250217</c:v>
                </c:pt>
                <c:pt idx="94">
                  <c:v>0.915506938884451</c:v>
                </c:pt>
                <c:pt idx="95">
                  <c:v>0.917028004471284</c:v>
                </c:pt>
                <c:pt idx="96">
                  <c:v>0.918498121010148</c:v>
                </c:pt>
                <c:pt idx="97">
                  <c:v>0.919919571970714</c:v>
                </c:pt>
                <c:pt idx="98">
                  <c:v>0.921294519051039</c:v>
                </c:pt>
                <c:pt idx="99">
                  <c:v>0.922625009441823</c:v>
                </c:pt>
                <c:pt idx="100">
                  <c:v>0.923912982628264</c:v>
                </c:pt>
                <c:pt idx="101">
                  <c:v>0.925160276759257</c:v>
                </c:pt>
                <c:pt idx="102">
                  <c:v>0.92636863461192</c:v>
                </c:pt>
                <c:pt idx="103">
                  <c:v>0.927539709177751</c:v>
                </c:pt>
                <c:pt idx="104">
                  <c:v>0.928675068895121</c:v>
                </c:pt>
                <c:pt idx="105">
                  <c:v>0.929776202551253</c:v>
                </c:pt>
                <c:pt idx="106">
                  <c:v>0.930844523875402</c:v>
                </c:pt>
                <c:pt idx="107">
                  <c:v>0.931881375843507</c:v>
                </c:pt>
                <c:pt idx="108">
                  <c:v>0.932888034713327</c:v>
                </c:pt>
                <c:pt idx="109">
                  <c:v>0.9338657138078</c:v>
                </c:pt>
                <c:pt idx="110">
                  <c:v>0.934815567063189</c:v>
                </c:pt>
                <c:pt idx="111">
                  <c:v>0.935738692357502</c:v>
                </c:pt>
                <c:pt idx="112">
                  <c:v>0.936636134633626</c:v>
                </c:pt>
                <c:pt idx="113">
                  <c:v>0.937508888830645</c:v>
                </c:pt>
                <c:pt idx="114">
                  <c:v>0.938357902635916</c:v>
                </c:pt>
                <c:pt idx="115">
                  <c:v>0.939184079069625</c:v>
                </c:pt>
                <c:pt idx="116">
                  <c:v>0.939988278912746</c:v>
                </c:pt>
                <c:pt idx="117">
                  <c:v>0.9407713229886</c:v>
                </c:pt>
                <c:pt idx="118">
                  <c:v>0.94153399430751</c:v>
                </c:pt>
                <c:pt idx="119">
                  <c:v>0.942277040083416</c:v>
                </c:pt>
                <c:pt idx="120">
                  <c:v>0.945721762396576</c:v>
                </c:pt>
                <c:pt idx="121">
                  <c:v>0.948770369695993</c:v>
                </c:pt>
                <c:pt idx="122">
                  <c:v>0.951485572983798</c:v>
                </c:pt>
                <c:pt idx="123">
                  <c:v>0.953918026723038</c:v>
                </c:pt>
                <c:pt idx="124">
                  <c:v>0.956108980087573</c:v>
                </c:pt>
                <c:pt idx="125">
                  <c:v>0.958092283685814</c:v>
                </c:pt>
                <c:pt idx="126">
                  <c:v>0.959895921163249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52664"/>
        <c:axId val="2105173272"/>
      </c:scatterChart>
      <c:valAx>
        <c:axId val="2105152664"/>
        <c:scaling>
          <c:orientation val="minMax"/>
          <c:max val="15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pO2</a:t>
                </a:r>
              </a:p>
            </c:rich>
          </c:tx>
          <c:layout>
            <c:manualLayout>
              <c:xMode val="edge"/>
              <c:yMode val="edge"/>
              <c:x val="0.515152248074544"/>
              <c:y val="0.908165150680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5173272"/>
        <c:crosses val="autoZero"/>
        <c:crossBetween val="midCat"/>
      </c:valAx>
      <c:valAx>
        <c:axId val="2105173272"/>
        <c:scaling>
          <c:orientation val="minMax"/>
          <c:max val="1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YO2</a:t>
                </a:r>
              </a:p>
            </c:rich>
          </c:tx>
          <c:layout>
            <c:manualLayout>
              <c:xMode val="edge"/>
              <c:yMode val="edge"/>
              <c:x val="0.0303030734161497"/>
              <c:y val="0.472790097170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5152664"/>
        <c:crosses val="autoZero"/>
        <c:crossBetween val="midCat"/>
        <c:majorUnit val="0.25"/>
        <c:min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518185226847"/>
          <c:y val="0.544082840236686"/>
          <c:w val="0.133668041494813"/>
          <c:h val="0.105917159763314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Hill Plot</a:t>
            </a:r>
          </a:p>
        </c:rich>
      </c:tx>
      <c:layout>
        <c:manualLayout>
          <c:xMode val="edge"/>
          <c:yMode val="edge"/>
          <c:x val="0.451444726677141"/>
          <c:y val="0.03389840327430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07968104003"/>
          <c:y val="0.162712335716677"/>
          <c:w val="0.811025700832772"/>
          <c:h val="0.72203598974275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Sheet1!$K$5</c:f>
              <c:strCache>
                <c:ptCount val="1"/>
                <c:pt idx="0">
                  <c:v>log(Y/1-Y)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Sheet1!$J$6:$J$132</c:f>
              <c:numCache>
                <c:formatCode>General</c:formatCode>
                <c:ptCount val="127"/>
                <c:pt idx="0">
                  <c:v>0.0</c:v>
                </c:pt>
                <c:pt idx="1">
                  <c:v>0.301029995663981</c:v>
                </c:pt>
                <c:pt idx="2">
                  <c:v>0.477121254719662</c:v>
                </c:pt>
                <c:pt idx="3">
                  <c:v>0.602059991327962</c:v>
                </c:pt>
                <c:pt idx="4">
                  <c:v>0.698970004336019</c:v>
                </c:pt>
                <c:pt idx="5">
                  <c:v>0.778151250383644</c:v>
                </c:pt>
                <c:pt idx="6">
                  <c:v>0.845098040014257</c:v>
                </c:pt>
                <c:pt idx="7">
                  <c:v>0.903089986991944</c:v>
                </c:pt>
                <c:pt idx="8">
                  <c:v>0.954242509439325</c:v>
                </c:pt>
                <c:pt idx="9">
                  <c:v>1.0</c:v>
                </c:pt>
                <c:pt idx="10">
                  <c:v>1.041392685158225</c:v>
                </c:pt>
                <c:pt idx="11">
                  <c:v>1.079181246047625</c:v>
                </c:pt>
                <c:pt idx="12">
                  <c:v>1.113943352306837</c:v>
                </c:pt>
                <c:pt idx="13">
                  <c:v>1.146128035678238</c:v>
                </c:pt>
                <c:pt idx="14">
                  <c:v>1.176091259055681</c:v>
                </c:pt>
                <c:pt idx="15">
                  <c:v>1.204119982655925</c:v>
                </c:pt>
                <c:pt idx="16">
                  <c:v>1.230448921378274</c:v>
                </c:pt>
                <c:pt idx="17">
                  <c:v>1.255272505103306</c:v>
                </c:pt>
                <c:pt idx="18">
                  <c:v>1.278753600952829</c:v>
                </c:pt>
                <c:pt idx="19">
                  <c:v>1.301029995663981</c:v>
                </c:pt>
                <c:pt idx="20">
                  <c:v>1.322219294733919</c:v>
                </c:pt>
                <c:pt idx="21">
                  <c:v>1.342422680822206</c:v>
                </c:pt>
                <c:pt idx="22">
                  <c:v>1.361727836017593</c:v>
                </c:pt>
                <c:pt idx="23">
                  <c:v>1.380211241711606</c:v>
                </c:pt>
                <c:pt idx="24">
                  <c:v>1.397940008672038</c:v>
                </c:pt>
                <c:pt idx="25">
                  <c:v>1.414973347970818</c:v>
                </c:pt>
                <c:pt idx="26">
                  <c:v>1.431363764158987</c:v>
                </c:pt>
                <c:pt idx="27">
                  <c:v>1.44715803134222</c:v>
                </c:pt>
                <c:pt idx="28">
                  <c:v>1.462397997898956</c:v>
                </c:pt>
                <c:pt idx="29">
                  <c:v>1.477121254719662</c:v>
                </c:pt>
                <c:pt idx="30">
                  <c:v>1.491361693834273</c:v>
                </c:pt>
                <c:pt idx="31">
                  <c:v>1.505149978319906</c:v>
                </c:pt>
                <c:pt idx="32">
                  <c:v>1.518513939877888</c:v>
                </c:pt>
                <c:pt idx="33">
                  <c:v>1.531478917042255</c:v>
                </c:pt>
                <c:pt idx="34">
                  <c:v>1.544068044350276</c:v>
                </c:pt>
                <c:pt idx="35">
                  <c:v>1.556302500767287</c:v>
                </c:pt>
                <c:pt idx="36">
                  <c:v>1.568201724066995</c:v>
                </c:pt>
                <c:pt idx="37">
                  <c:v>1.57978359661681</c:v>
                </c:pt>
                <c:pt idx="38">
                  <c:v>1.591064607026499</c:v>
                </c:pt>
                <c:pt idx="39">
                  <c:v>1.602059991327962</c:v>
                </c:pt>
                <c:pt idx="40">
                  <c:v>1.612783856719735</c:v>
                </c:pt>
                <c:pt idx="41">
                  <c:v>1.6232492903979</c:v>
                </c:pt>
                <c:pt idx="42">
                  <c:v>1.633468455579586</c:v>
                </c:pt>
                <c:pt idx="43">
                  <c:v>1.643452676486187</c:v>
                </c:pt>
                <c:pt idx="44">
                  <c:v>1.653212513775344</c:v>
                </c:pt>
                <c:pt idx="45">
                  <c:v>1.662757831681574</c:v>
                </c:pt>
                <c:pt idx="46">
                  <c:v>1.672097857935717</c:v>
                </c:pt>
                <c:pt idx="47">
                  <c:v>1.681241237375587</c:v>
                </c:pt>
                <c:pt idx="48">
                  <c:v>1.690196080028514</c:v>
                </c:pt>
                <c:pt idx="49">
                  <c:v>1.698970004336019</c:v>
                </c:pt>
                <c:pt idx="50">
                  <c:v>1.707570176097936</c:v>
                </c:pt>
                <c:pt idx="51">
                  <c:v>1.7160033436348</c:v>
                </c:pt>
                <c:pt idx="52">
                  <c:v>1.724275869600789</c:v>
                </c:pt>
                <c:pt idx="53">
                  <c:v>1.732393759822969</c:v>
                </c:pt>
                <c:pt idx="54">
                  <c:v>1.740362689494244</c:v>
                </c:pt>
                <c:pt idx="55">
                  <c:v>1.7481880270062</c:v>
                </c:pt>
                <c:pt idx="56">
                  <c:v>1.755874855672491</c:v>
                </c:pt>
                <c:pt idx="57">
                  <c:v>1.763427993562937</c:v>
                </c:pt>
                <c:pt idx="58">
                  <c:v>1.770852011642144</c:v>
                </c:pt>
                <c:pt idx="59">
                  <c:v>1.778151250383644</c:v>
                </c:pt>
                <c:pt idx="60">
                  <c:v>1.785329835010767</c:v>
                </c:pt>
                <c:pt idx="61">
                  <c:v>1.792391689498254</c:v>
                </c:pt>
                <c:pt idx="62">
                  <c:v>1.799340549453582</c:v>
                </c:pt>
                <c:pt idx="63">
                  <c:v>1.806179973983887</c:v>
                </c:pt>
                <c:pt idx="64">
                  <c:v>1.812913356642855</c:v>
                </c:pt>
                <c:pt idx="65">
                  <c:v>1.819543935541869</c:v>
                </c:pt>
                <c:pt idx="66">
                  <c:v>1.826074802700826</c:v>
                </c:pt>
                <c:pt idx="67">
                  <c:v>1.832508912706236</c:v>
                </c:pt>
                <c:pt idx="68">
                  <c:v>1.838849090737255</c:v>
                </c:pt>
                <c:pt idx="69">
                  <c:v>1.845098040014257</c:v>
                </c:pt>
                <c:pt idx="70">
                  <c:v>1.851258348719075</c:v>
                </c:pt>
                <c:pt idx="71">
                  <c:v>1.857332496431268</c:v>
                </c:pt>
                <c:pt idx="72">
                  <c:v>1.863322860120456</c:v>
                </c:pt>
                <c:pt idx="73">
                  <c:v>1.869231719730976</c:v>
                </c:pt>
                <c:pt idx="74">
                  <c:v>1.8750612633917</c:v>
                </c:pt>
                <c:pt idx="75">
                  <c:v>1.880813592280791</c:v>
                </c:pt>
                <c:pt idx="76">
                  <c:v>1.886490725172482</c:v>
                </c:pt>
                <c:pt idx="77">
                  <c:v>1.89209460269048</c:v>
                </c:pt>
                <c:pt idx="78">
                  <c:v>1.897627091290441</c:v>
                </c:pt>
                <c:pt idx="79">
                  <c:v>1.903089986991944</c:v>
                </c:pt>
                <c:pt idx="80">
                  <c:v>1.90848501887865</c:v>
                </c:pt>
                <c:pt idx="81">
                  <c:v>1.913813852383717</c:v>
                </c:pt>
                <c:pt idx="82">
                  <c:v>1.919078092376074</c:v>
                </c:pt>
                <c:pt idx="83">
                  <c:v>1.924279286061882</c:v>
                </c:pt>
                <c:pt idx="84">
                  <c:v>1.929418925714293</c:v>
                </c:pt>
                <c:pt idx="85">
                  <c:v>1.934498451243568</c:v>
                </c:pt>
                <c:pt idx="86">
                  <c:v>1.939519252618618</c:v>
                </c:pt>
                <c:pt idx="87">
                  <c:v>1.944482672150169</c:v>
                </c:pt>
                <c:pt idx="88">
                  <c:v>1.949390006644913</c:v>
                </c:pt>
                <c:pt idx="89">
                  <c:v>1.954242509439325</c:v>
                </c:pt>
                <c:pt idx="90">
                  <c:v>1.959041392321094</c:v>
                </c:pt>
                <c:pt idx="91">
                  <c:v>1.963787827345555</c:v>
                </c:pt>
                <c:pt idx="92">
                  <c:v>1.968482948553935</c:v>
                </c:pt>
                <c:pt idx="93">
                  <c:v>1.973127853599699</c:v>
                </c:pt>
                <c:pt idx="94">
                  <c:v>1.977723605288848</c:v>
                </c:pt>
                <c:pt idx="95">
                  <c:v>1.982271233039568</c:v>
                </c:pt>
                <c:pt idx="96">
                  <c:v>1.986771734266245</c:v>
                </c:pt>
                <c:pt idx="97">
                  <c:v>1.991226075692495</c:v>
                </c:pt>
                <c:pt idx="98">
                  <c:v>1.99563519459755</c:v>
                </c:pt>
                <c:pt idx="99">
                  <c:v>2.0</c:v>
                </c:pt>
                <c:pt idx="100">
                  <c:v>2.004321373782642</c:v>
                </c:pt>
                <c:pt idx="101">
                  <c:v>2.008600171761917</c:v>
                </c:pt>
                <c:pt idx="102">
                  <c:v>2.012837224705172</c:v>
                </c:pt>
                <c:pt idx="103">
                  <c:v>2.01703333929878</c:v>
                </c:pt>
                <c:pt idx="104">
                  <c:v>2.021189299069938</c:v>
                </c:pt>
                <c:pt idx="105">
                  <c:v>2.02530586526477</c:v>
                </c:pt>
                <c:pt idx="106">
                  <c:v>2.02938377768521</c:v>
                </c:pt>
                <c:pt idx="107">
                  <c:v>2.03342375548695</c:v>
                </c:pt>
                <c:pt idx="108">
                  <c:v>2.037426497940624</c:v>
                </c:pt>
                <c:pt idx="109">
                  <c:v>2.041392685158225</c:v>
                </c:pt>
                <c:pt idx="110">
                  <c:v>2.045322978786657</c:v>
                </c:pt>
                <c:pt idx="111">
                  <c:v>2.049218022670181</c:v>
                </c:pt>
                <c:pt idx="112">
                  <c:v>2.053078443483419</c:v>
                </c:pt>
                <c:pt idx="113">
                  <c:v>2.056904851336472</c:v>
                </c:pt>
                <c:pt idx="114">
                  <c:v>2.060697840353612</c:v>
                </c:pt>
                <c:pt idx="115">
                  <c:v>2.064457989226919</c:v>
                </c:pt>
                <c:pt idx="116">
                  <c:v>2.068185861746162</c:v>
                </c:pt>
                <c:pt idx="117">
                  <c:v>2.071882007306125</c:v>
                </c:pt>
                <c:pt idx="118">
                  <c:v>2.075546961392531</c:v>
                </c:pt>
                <c:pt idx="119">
                  <c:v>2.079181246047624</c:v>
                </c:pt>
                <c:pt idx="120">
                  <c:v>2.096910013008056</c:v>
                </c:pt>
                <c:pt idx="121">
                  <c:v>2.113943352306837</c:v>
                </c:pt>
                <c:pt idx="122">
                  <c:v>2.130333768495006</c:v>
                </c:pt>
                <c:pt idx="123">
                  <c:v>2.146128035678238</c:v>
                </c:pt>
                <c:pt idx="124">
                  <c:v>2.161368002234975</c:v>
                </c:pt>
                <c:pt idx="125">
                  <c:v>2.176091259055681</c:v>
                </c:pt>
                <c:pt idx="126">
                  <c:v>2.190331698170291</c:v>
                </c:pt>
              </c:numCache>
            </c:numRef>
          </c:xVal>
          <c:yVal>
            <c:numRef>
              <c:f>Sheet1!$K$6:$K$132</c:f>
              <c:numCache>
                <c:formatCode>General</c:formatCode>
                <c:ptCount val="127"/>
                <c:pt idx="0">
                  <c:v>-2.555461224297878</c:v>
                </c:pt>
                <c:pt idx="1">
                  <c:v>-2.228507214500788</c:v>
                </c:pt>
                <c:pt idx="2">
                  <c:v>-2.020841329362121</c:v>
                </c:pt>
                <c:pt idx="3">
                  <c:v>-1.859186519654091</c:v>
                </c:pt>
                <c:pt idx="4">
                  <c:v>-1.721163046767505</c:v>
                </c:pt>
                <c:pt idx="5">
                  <c:v>-1.597342449904411</c:v>
                </c:pt>
                <c:pt idx="6">
                  <c:v>-1.483130275457788</c:v>
                </c:pt>
                <c:pt idx="7">
                  <c:v>-1.376099577672511</c:v>
                </c:pt>
                <c:pt idx="8">
                  <c:v>-1.274893108862368</c:v>
                </c:pt>
                <c:pt idx="9">
                  <c:v>-1.178708085029099</c:v>
                </c:pt>
                <c:pt idx="10">
                  <c:v>-1.087035877277092</c:v>
                </c:pt>
                <c:pt idx="11">
                  <c:v>-0.999525524604916</c:v>
                </c:pt>
                <c:pt idx="12">
                  <c:v>-0.915911186888537</c:v>
                </c:pt>
                <c:pt idx="13">
                  <c:v>-0.835973662410738</c:v>
                </c:pt>
                <c:pt idx="14">
                  <c:v>-0.75952025439388</c:v>
                </c:pt>
                <c:pt idx="15">
                  <c:v>-0.686374490822059</c:v>
                </c:pt>
                <c:pt idx="16">
                  <c:v>-0.616371058565809</c:v>
                </c:pt>
                <c:pt idx="17">
                  <c:v>-0.549353423403471</c:v>
                </c:pt>
                <c:pt idx="18">
                  <c:v>-0.485172773318009</c:v>
                </c:pt>
                <c:pt idx="19">
                  <c:v>-0.42368756601768</c:v>
                </c:pt>
                <c:pt idx="20">
                  <c:v>-0.364763314105595</c:v>
                </c:pt>
                <c:pt idx="21">
                  <c:v>-0.308272431488363</c:v>
                </c:pt>
                <c:pt idx="22">
                  <c:v>-0.254094064763082</c:v>
                </c:pt>
                <c:pt idx="23">
                  <c:v>-0.202113884070093</c:v>
                </c:pt>
                <c:pt idx="24">
                  <c:v>-0.152223831980151</c:v>
                </c:pt>
                <c:pt idx="25">
                  <c:v>-0.104321839030653</c:v>
                </c:pt>
                <c:pt idx="26">
                  <c:v>-0.0583115174765055</c:v>
                </c:pt>
                <c:pt idx="27">
                  <c:v>-0.0141018444261239</c:v>
                </c:pt>
                <c:pt idx="28">
                  <c:v>0.0283931562333724</c:v>
                </c:pt>
                <c:pt idx="29">
                  <c:v>0.0692547258569065</c:v>
                </c:pt>
                <c:pt idx="30">
                  <c:v>0.108559671784282</c:v>
                </c:pt>
                <c:pt idx="31">
                  <c:v>0.146380653331666</c:v>
                </c:pt>
                <c:pt idx="32">
                  <c:v>0.182786450966789</c:v>
                </c:pt>
                <c:pt idx="33">
                  <c:v>0.217842217684984</c:v>
                </c:pt>
                <c:pt idx="34">
                  <c:v>0.251609712401861</c:v>
                </c:pt>
                <c:pt idx="35">
                  <c:v>0.284147515744078</c:v>
                </c:pt>
                <c:pt idx="36">
                  <c:v>0.315511229000939</c:v>
                </c:pt>
                <c:pt idx="37">
                  <c:v>0.345753657238915</c:v>
                </c:pt>
                <c:pt idx="38">
                  <c:v>0.374924977714014</c:v>
                </c:pt>
                <c:pt idx="39">
                  <c:v>0.403072894771957</c:v>
                </c:pt>
                <c:pt idx="40">
                  <c:v>0.430242782425686</c:v>
                </c:pt>
                <c:pt idx="41">
                  <c:v>0.456477815761335</c:v>
                </c:pt>
                <c:pt idx="42">
                  <c:v>0.481819092260594</c:v>
                </c:pt>
                <c:pt idx="43">
                  <c:v>0.506305744049355</c:v>
                </c:pt>
                <c:pt idx="44">
                  <c:v>0.529975041996863</c:v>
                </c:pt>
                <c:pt idx="45">
                  <c:v>0.552862492501551</c:v>
                </c:pt>
                <c:pt idx="46">
                  <c:v>0.575001927713078</c:v>
                </c:pt>
                <c:pt idx="47">
                  <c:v>0.596425589857153</c:v>
                </c:pt>
                <c:pt idx="48">
                  <c:v>0.617164210252214</c:v>
                </c:pt>
                <c:pt idx="49">
                  <c:v>0.63724708353584</c:v>
                </c:pt>
                <c:pt idx="50">
                  <c:v>0.656702137554212</c:v>
                </c:pt>
                <c:pt idx="51">
                  <c:v>0.675555999310261</c:v>
                </c:pt>
                <c:pt idx="52">
                  <c:v>0.693834057315002</c:v>
                </c:pt>
                <c:pt idx="53">
                  <c:v>0.711560520641689</c:v>
                </c:pt>
                <c:pt idx="54">
                  <c:v>0.728758474943385</c:v>
                </c:pt>
                <c:pt idx="55">
                  <c:v>0.745449935660819</c:v>
                </c:pt>
                <c:pt idx="56">
                  <c:v>0.761655898618416</c:v>
                </c:pt>
                <c:pt idx="57">
                  <c:v>0.777396388181705</c:v>
                </c:pt>
                <c:pt idx="58">
                  <c:v>0.792690503128343</c:v>
                </c:pt>
                <c:pt idx="59">
                  <c:v>0.807556460367282</c:v>
                </c:pt>
                <c:pt idx="60">
                  <c:v>0.822011636625724</c:v>
                </c:pt>
                <c:pt idx="61">
                  <c:v>0.836072608211041</c:v>
                </c:pt>
                <c:pt idx="62">
                  <c:v>0.849755188944392</c:v>
                </c:pt>
                <c:pt idx="63">
                  <c:v>0.863074466354077</c:v>
                </c:pt>
                <c:pt idx="64">
                  <c:v>0.876044836209397</c:v>
                </c:pt>
                <c:pt idx="65">
                  <c:v>0.888680035469723</c:v>
                </c:pt>
                <c:pt idx="66">
                  <c:v>0.90099317371838</c:v>
                </c:pt>
                <c:pt idx="67">
                  <c:v>0.912996763146684</c:v>
                </c:pt>
                <c:pt idx="68">
                  <c:v>0.924702747149817</c:v>
                </c:pt>
                <c:pt idx="69">
                  <c:v>0.936122527593117</c:v>
                </c:pt>
                <c:pt idx="70">
                  <c:v>0.94726699080465</c:v>
                </c:pt>
                <c:pt idx="71">
                  <c:v>0.958146532347588</c:v>
                </c:pt>
                <c:pt idx="72">
                  <c:v>0.968771080623734</c:v>
                </c:pt>
                <c:pt idx="73">
                  <c:v>0.979150119357675</c:v>
                </c:pt>
                <c:pt idx="74">
                  <c:v>0.989292709009253</c:v>
                </c:pt>
                <c:pt idx="75">
                  <c:v>0.999207507160336</c:v>
                </c:pt>
                <c:pt idx="76">
                  <c:v>1.008902787920417</c:v>
                </c:pt>
                <c:pt idx="77">
                  <c:v>1.018386460393915</c:v>
                </c:pt>
                <c:pt idx="78">
                  <c:v>1.027666086250743</c:v>
                </c:pt>
                <c:pt idx="79">
                  <c:v>1.036748896440154</c:v>
                </c:pt>
                <c:pt idx="80">
                  <c:v>1.045641807086646</c:v>
                </c:pt>
                <c:pt idx="81">
                  <c:v>1.054351434605147</c:v>
                </c:pt>
                <c:pt idx="82">
                  <c:v>1.062884110071567</c:v>
                </c:pt>
                <c:pt idx="83">
                  <c:v>1.071245892883333</c:v>
                </c:pt>
                <c:pt idx="84">
                  <c:v>1.079442583743279</c:v>
                </c:pt>
                <c:pt idx="85">
                  <c:v>1.08747973699899</c:v>
                </c:pt>
                <c:pt idx="86">
                  <c:v>1.095362672368418</c:v>
                </c:pt>
                <c:pt idx="87">
                  <c:v>1.103096486081355</c:v>
                </c:pt>
                <c:pt idx="88">
                  <c:v>1.110686061465149</c:v>
                </c:pt>
                <c:pt idx="89">
                  <c:v>1.118136079001821</c:v>
                </c:pt>
                <c:pt idx="90">
                  <c:v>1.125451025882664</c:v>
                </c:pt>
                <c:pt idx="91">
                  <c:v>1.132635205085157</c:v>
                </c:pt>
                <c:pt idx="92">
                  <c:v>1.139692743996022</c:v>
                </c:pt>
                <c:pt idx="93">
                  <c:v>1.14662760260315</c:v>
                </c:pt>
                <c:pt idx="94">
                  <c:v>1.153443581278073</c:v>
                </c:pt>
                <c:pt idx="95">
                  <c:v>1.160144328169652</c:v>
                </c:pt>
                <c:pt idx="96">
                  <c:v>1.166733346228732</c:v>
                </c:pt>
                <c:pt idx="97">
                  <c:v>1.173213999882491</c:v>
                </c:pt>
                <c:pt idx="98">
                  <c:v>1.179589521376392</c:v>
                </c:pt>
                <c:pt idx="99">
                  <c:v>1.185863016800738</c:v>
                </c:pt>
                <c:pt idx="100">
                  <c:v>1.192037471817977</c:v>
                </c:pt>
                <c:pt idx="101">
                  <c:v>1.198115757106159</c:v>
                </c:pt>
                <c:pt idx="102">
                  <c:v>1.204100633533141</c:v>
                </c:pt>
                <c:pt idx="103">
                  <c:v>1.209994757075401</c:v>
                </c:pt>
                <c:pt idx="104">
                  <c:v>1.215800683494628</c:v>
                </c:pt>
                <c:pt idx="105">
                  <c:v>1.221520872784605</c:v>
                </c:pt>
                <c:pt idx="106">
                  <c:v>1.227157693400228</c:v>
                </c:pt>
                <c:pt idx="107">
                  <c:v>1.232713426279908</c:v>
                </c:pt>
                <c:pt idx="108">
                  <c:v>1.23819026867202</c:v>
                </c:pt>
                <c:pt idx="109">
                  <c:v>1.243590337775516</c:v>
                </c:pt>
                <c:pt idx="110">
                  <c:v>1.248915674204283</c:v>
                </c:pt>
                <c:pt idx="111">
                  <c:v>1.254168245284332</c:v>
                </c:pt>
                <c:pt idx="112">
                  <c:v>1.259349948192413</c:v>
                </c:pt>
                <c:pt idx="113">
                  <c:v>1.264462612944214</c:v>
                </c:pt>
                <c:pt idx="114">
                  <c:v>1.269508005239878</c:v>
                </c:pt>
                <c:pt idx="115">
                  <c:v>1.274487829174143</c:v>
                </c:pt>
                <c:pt idx="116">
                  <c:v>1.279403729818017</c:v>
                </c:pt>
                <c:pt idx="117">
                  <c:v>1.284257295678597</c:v>
                </c:pt>
                <c:pt idx="118">
                  <c:v>1.289050061043198</c:v>
                </c:pt>
                <c:pt idx="119">
                  <c:v>1.293783508213684</c:v>
                </c:pt>
                <c:pt idx="120">
                  <c:v>1.316609473002165</c:v>
                </c:pt>
                <c:pt idx="121">
                  <c:v>1.338148399852534</c:v>
                </c:pt>
                <c:pt idx="122">
                  <c:v>1.35853824004464</c:v>
                </c:pt>
                <c:pt idx="123">
                  <c:v>1.37789681867614</c:v>
                </c:pt>
                <c:pt idx="124">
                  <c:v>1.396325361318266</c:v>
                </c:pt>
                <c:pt idx="125">
                  <c:v>1.413911321835462</c:v>
                </c:pt>
                <c:pt idx="126">
                  <c:v>1.430730662590566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Sheet1!$Q$6:$Q$132</c:f>
              <c:numCache>
                <c:formatCode>General</c:formatCode>
                <c:ptCount val="127"/>
                <c:pt idx="0">
                  <c:v>0.0</c:v>
                </c:pt>
                <c:pt idx="1">
                  <c:v>0.301029995663981</c:v>
                </c:pt>
                <c:pt idx="2">
                  <c:v>0.477121254719662</c:v>
                </c:pt>
                <c:pt idx="3">
                  <c:v>0.602059991327962</c:v>
                </c:pt>
                <c:pt idx="4">
                  <c:v>0.698970004336019</c:v>
                </c:pt>
                <c:pt idx="5">
                  <c:v>0.778151250383644</c:v>
                </c:pt>
                <c:pt idx="6">
                  <c:v>0.845098040014257</c:v>
                </c:pt>
                <c:pt idx="7">
                  <c:v>0.903089986991944</c:v>
                </c:pt>
                <c:pt idx="8">
                  <c:v>0.954242509439325</c:v>
                </c:pt>
                <c:pt idx="9">
                  <c:v>1.0</c:v>
                </c:pt>
                <c:pt idx="10">
                  <c:v>1.041392685158225</c:v>
                </c:pt>
                <c:pt idx="11">
                  <c:v>1.079181246047625</c:v>
                </c:pt>
                <c:pt idx="12">
                  <c:v>1.113943352306837</c:v>
                </c:pt>
                <c:pt idx="13">
                  <c:v>1.146128035678238</c:v>
                </c:pt>
                <c:pt idx="14">
                  <c:v>1.176091259055681</c:v>
                </c:pt>
                <c:pt idx="15">
                  <c:v>1.204119982655925</c:v>
                </c:pt>
                <c:pt idx="16">
                  <c:v>1.230448921378274</c:v>
                </c:pt>
                <c:pt idx="17">
                  <c:v>1.255272505103306</c:v>
                </c:pt>
                <c:pt idx="18">
                  <c:v>1.278753600952829</c:v>
                </c:pt>
                <c:pt idx="19">
                  <c:v>1.301029995663981</c:v>
                </c:pt>
                <c:pt idx="20">
                  <c:v>1.322219294733919</c:v>
                </c:pt>
                <c:pt idx="21">
                  <c:v>1.342422680822206</c:v>
                </c:pt>
                <c:pt idx="22">
                  <c:v>1.361727836017593</c:v>
                </c:pt>
                <c:pt idx="23">
                  <c:v>1.380211241711606</c:v>
                </c:pt>
                <c:pt idx="24">
                  <c:v>1.397940008672038</c:v>
                </c:pt>
                <c:pt idx="25">
                  <c:v>1.414973347970818</c:v>
                </c:pt>
                <c:pt idx="26">
                  <c:v>1.431363764158987</c:v>
                </c:pt>
                <c:pt idx="27">
                  <c:v>1.44715803134222</c:v>
                </c:pt>
                <c:pt idx="28">
                  <c:v>1.462397997898956</c:v>
                </c:pt>
                <c:pt idx="29">
                  <c:v>1.477121254719662</c:v>
                </c:pt>
                <c:pt idx="30">
                  <c:v>1.491361693834273</c:v>
                </c:pt>
                <c:pt idx="31">
                  <c:v>1.505149978319906</c:v>
                </c:pt>
                <c:pt idx="32">
                  <c:v>1.518513939877888</c:v>
                </c:pt>
                <c:pt idx="33">
                  <c:v>1.531478917042255</c:v>
                </c:pt>
                <c:pt idx="34">
                  <c:v>1.544068044350276</c:v>
                </c:pt>
                <c:pt idx="35">
                  <c:v>1.556302500767287</c:v>
                </c:pt>
                <c:pt idx="36">
                  <c:v>1.568201724066995</c:v>
                </c:pt>
                <c:pt idx="37">
                  <c:v>1.57978359661681</c:v>
                </c:pt>
                <c:pt idx="38">
                  <c:v>1.591064607026499</c:v>
                </c:pt>
                <c:pt idx="39">
                  <c:v>1.602059991327962</c:v>
                </c:pt>
                <c:pt idx="40">
                  <c:v>1.612783856719735</c:v>
                </c:pt>
                <c:pt idx="41">
                  <c:v>1.6232492903979</c:v>
                </c:pt>
                <c:pt idx="42">
                  <c:v>1.633468455579586</c:v>
                </c:pt>
                <c:pt idx="43">
                  <c:v>1.643452676486187</c:v>
                </c:pt>
                <c:pt idx="44">
                  <c:v>1.653212513775344</c:v>
                </c:pt>
                <c:pt idx="45">
                  <c:v>1.662757831681574</c:v>
                </c:pt>
                <c:pt idx="46">
                  <c:v>1.672097857935717</c:v>
                </c:pt>
                <c:pt idx="47">
                  <c:v>1.681241237375587</c:v>
                </c:pt>
                <c:pt idx="48">
                  <c:v>1.690196080028514</c:v>
                </c:pt>
                <c:pt idx="49">
                  <c:v>1.698970004336019</c:v>
                </c:pt>
                <c:pt idx="50">
                  <c:v>1.707570176097936</c:v>
                </c:pt>
                <c:pt idx="51">
                  <c:v>1.7160033436348</c:v>
                </c:pt>
                <c:pt idx="52">
                  <c:v>1.724275869600789</c:v>
                </c:pt>
                <c:pt idx="53">
                  <c:v>1.732393759822969</c:v>
                </c:pt>
                <c:pt idx="54">
                  <c:v>1.740362689494244</c:v>
                </c:pt>
                <c:pt idx="55">
                  <c:v>1.7481880270062</c:v>
                </c:pt>
                <c:pt idx="56">
                  <c:v>1.755874855672491</c:v>
                </c:pt>
                <c:pt idx="57">
                  <c:v>1.763427993562937</c:v>
                </c:pt>
                <c:pt idx="58">
                  <c:v>1.770852011642144</c:v>
                </c:pt>
                <c:pt idx="59">
                  <c:v>1.778151250383644</c:v>
                </c:pt>
                <c:pt idx="60">
                  <c:v>1.785329835010767</c:v>
                </c:pt>
                <c:pt idx="61">
                  <c:v>1.792391689498254</c:v>
                </c:pt>
                <c:pt idx="62">
                  <c:v>1.799340549453582</c:v>
                </c:pt>
                <c:pt idx="63">
                  <c:v>1.806179973983887</c:v>
                </c:pt>
                <c:pt idx="64">
                  <c:v>1.812913356642855</c:v>
                </c:pt>
                <c:pt idx="65">
                  <c:v>1.819543935541869</c:v>
                </c:pt>
                <c:pt idx="66">
                  <c:v>1.826074802700826</c:v>
                </c:pt>
                <c:pt idx="67">
                  <c:v>1.832508912706236</c:v>
                </c:pt>
                <c:pt idx="68">
                  <c:v>1.838849090737255</c:v>
                </c:pt>
                <c:pt idx="69">
                  <c:v>1.845098040014257</c:v>
                </c:pt>
                <c:pt idx="70">
                  <c:v>1.851258348719075</c:v>
                </c:pt>
                <c:pt idx="71">
                  <c:v>1.857332496431268</c:v>
                </c:pt>
                <c:pt idx="72">
                  <c:v>1.863322860120456</c:v>
                </c:pt>
                <c:pt idx="73">
                  <c:v>1.869231719730976</c:v>
                </c:pt>
                <c:pt idx="74">
                  <c:v>1.8750612633917</c:v>
                </c:pt>
                <c:pt idx="75">
                  <c:v>1.880813592280791</c:v>
                </c:pt>
                <c:pt idx="76">
                  <c:v>1.886490725172482</c:v>
                </c:pt>
                <c:pt idx="77">
                  <c:v>1.89209460269048</c:v>
                </c:pt>
                <c:pt idx="78">
                  <c:v>1.897627091290441</c:v>
                </c:pt>
                <c:pt idx="79">
                  <c:v>1.903089986991944</c:v>
                </c:pt>
                <c:pt idx="80">
                  <c:v>1.90848501887865</c:v>
                </c:pt>
                <c:pt idx="81">
                  <c:v>1.913813852383717</c:v>
                </c:pt>
                <c:pt idx="82">
                  <c:v>1.919078092376074</c:v>
                </c:pt>
                <c:pt idx="83">
                  <c:v>1.924279286061882</c:v>
                </c:pt>
                <c:pt idx="84">
                  <c:v>1.929418925714293</c:v>
                </c:pt>
                <c:pt idx="85">
                  <c:v>1.934498451243568</c:v>
                </c:pt>
                <c:pt idx="86">
                  <c:v>1.939519252618618</c:v>
                </c:pt>
                <c:pt idx="87">
                  <c:v>1.944482672150169</c:v>
                </c:pt>
                <c:pt idx="88">
                  <c:v>1.949390006644913</c:v>
                </c:pt>
                <c:pt idx="89">
                  <c:v>1.954242509439325</c:v>
                </c:pt>
                <c:pt idx="90">
                  <c:v>1.959041392321094</c:v>
                </c:pt>
                <c:pt idx="91">
                  <c:v>1.963787827345555</c:v>
                </c:pt>
                <c:pt idx="92">
                  <c:v>1.968482948553935</c:v>
                </c:pt>
                <c:pt idx="93">
                  <c:v>1.973127853599699</c:v>
                </c:pt>
                <c:pt idx="94">
                  <c:v>1.977723605288848</c:v>
                </c:pt>
                <c:pt idx="95">
                  <c:v>1.982271233039568</c:v>
                </c:pt>
                <c:pt idx="96">
                  <c:v>1.986771734266245</c:v>
                </c:pt>
                <c:pt idx="97">
                  <c:v>1.991226075692495</c:v>
                </c:pt>
                <c:pt idx="98">
                  <c:v>1.99563519459755</c:v>
                </c:pt>
                <c:pt idx="99">
                  <c:v>2.0</c:v>
                </c:pt>
                <c:pt idx="100">
                  <c:v>2.004321373782642</c:v>
                </c:pt>
                <c:pt idx="101">
                  <c:v>2.008600171761917</c:v>
                </c:pt>
                <c:pt idx="102">
                  <c:v>2.012837224705172</c:v>
                </c:pt>
                <c:pt idx="103">
                  <c:v>2.01703333929878</c:v>
                </c:pt>
                <c:pt idx="104">
                  <c:v>2.021189299069938</c:v>
                </c:pt>
                <c:pt idx="105">
                  <c:v>2.02530586526477</c:v>
                </c:pt>
                <c:pt idx="106">
                  <c:v>2.02938377768521</c:v>
                </c:pt>
                <c:pt idx="107">
                  <c:v>2.03342375548695</c:v>
                </c:pt>
                <c:pt idx="108">
                  <c:v>2.037426497940624</c:v>
                </c:pt>
                <c:pt idx="109">
                  <c:v>2.041392685158225</c:v>
                </c:pt>
                <c:pt idx="110">
                  <c:v>2.045322978786657</c:v>
                </c:pt>
                <c:pt idx="111">
                  <c:v>2.049218022670181</c:v>
                </c:pt>
                <c:pt idx="112">
                  <c:v>2.053078443483419</c:v>
                </c:pt>
                <c:pt idx="113">
                  <c:v>2.056904851336472</c:v>
                </c:pt>
                <c:pt idx="114">
                  <c:v>2.060697840353612</c:v>
                </c:pt>
                <c:pt idx="115">
                  <c:v>2.064457989226919</c:v>
                </c:pt>
                <c:pt idx="116">
                  <c:v>2.068185861746162</c:v>
                </c:pt>
                <c:pt idx="117">
                  <c:v>2.071882007306125</c:v>
                </c:pt>
                <c:pt idx="118">
                  <c:v>2.075546961392531</c:v>
                </c:pt>
                <c:pt idx="119">
                  <c:v>2.079181246047624</c:v>
                </c:pt>
                <c:pt idx="120">
                  <c:v>2.096910013008056</c:v>
                </c:pt>
                <c:pt idx="121">
                  <c:v>2.113943352306837</c:v>
                </c:pt>
                <c:pt idx="122">
                  <c:v>2.130333768495006</c:v>
                </c:pt>
                <c:pt idx="123">
                  <c:v>2.146128035678238</c:v>
                </c:pt>
                <c:pt idx="124">
                  <c:v>2.161368002234975</c:v>
                </c:pt>
                <c:pt idx="125">
                  <c:v>2.176091259055681</c:v>
                </c:pt>
                <c:pt idx="126">
                  <c:v>2.190331698170291</c:v>
                </c:pt>
              </c:numCache>
            </c:numRef>
          </c:xVal>
          <c:yVal>
            <c:numRef>
              <c:f>Sheet1!$R$6:$R$132</c:f>
              <c:numCache>
                <c:formatCode>General</c:formatCode>
                <c:ptCount val="127"/>
                <c:pt idx="0">
                  <c:v>-2.585797175617779</c:v>
                </c:pt>
                <c:pt idx="1">
                  <c:v>-2.273428772830266</c:v>
                </c:pt>
                <c:pt idx="2">
                  <c:v>-2.08299358002592</c:v>
                </c:pt>
                <c:pt idx="3">
                  <c:v>-1.940629868947198</c:v>
                </c:pt>
                <c:pt idx="4">
                  <c:v>-1.823247992995336</c:v>
                </c:pt>
                <c:pt idx="5">
                  <c:v>-1.720683220673075</c:v>
                </c:pt>
                <c:pt idx="6">
                  <c:v>-1.627661648088229</c:v>
                </c:pt>
                <c:pt idx="7">
                  <c:v>-1.541188493741134</c:v>
                </c:pt>
                <c:pt idx="8">
                  <c:v>-1.459474923010395</c:v>
                </c:pt>
                <c:pt idx="9">
                  <c:v>-1.381423042927836</c:v>
                </c:pt>
                <c:pt idx="10">
                  <c:v>-1.306350112205369</c:v>
                </c:pt>
                <c:pt idx="11">
                  <c:v>-1.233829057967733</c:v>
                </c:pt>
                <c:pt idx="12">
                  <c:v>-1.163591466476833</c:v>
                </c:pt>
                <c:pt idx="13">
                  <c:v>-1.095466811088706</c:v>
                </c:pt>
                <c:pt idx="14">
                  <c:v>-1.029343885263389</c:v>
                </c:pt>
                <c:pt idx="15">
                  <c:v>-0.965146325566061</c:v>
                </c:pt>
                <c:pt idx="16">
                  <c:v>-0.902817241056918</c:v>
                </c:pt>
                <c:pt idx="17">
                  <c:v>-0.842309761430544</c:v>
                </c:pt>
                <c:pt idx="18">
                  <c:v>-0.78358141676546</c:v>
                </c:pt>
                <c:pt idx="19">
                  <c:v>-0.726590968689212</c:v>
                </c:pt>
                <c:pt idx="20">
                  <c:v>-0.671296780030436</c:v>
                </c:pt>
                <c:pt idx="21">
                  <c:v>-0.617656123090159</c:v>
                </c:pt>
                <c:pt idx="22">
                  <c:v>-0.565625037054545</c:v>
                </c:pt>
                <c:pt idx="23">
                  <c:v>-0.515158485925822</c:v>
                </c:pt>
                <c:pt idx="24">
                  <c:v>-0.466210661866305</c:v>
                </c:pt>
                <c:pt idx="25">
                  <c:v>-0.41873534021779</c:v>
                </c:pt>
                <c:pt idx="26">
                  <c:v>-0.372686232133915</c:v>
                </c:pt>
                <c:pt idx="27">
                  <c:v>-0.328017305938165</c:v>
                </c:pt>
                <c:pt idx="28">
                  <c:v>-0.284683063910337</c:v>
                </c:pt>
                <c:pt idx="29">
                  <c:v>-0.242638770540748</c:v>
                </c:pt>
                <c:pt idx="30">
                  <c:v>-0.201840633609918</c:v>
                </c:pt>
                <c:pt idx="31">
                  <c:v>-0.162245942237335</c:v>
                </c:pt>
                <c:pt idx="32">
                  <c:v>-0.123813167271142</c:v>
                </c:pt>
                <c:pt idx="33">
                  <c:v>-0.0865020296936247</c:v>
                </c:pt>
                <c:pt idx="34">
                  <c:v>-0.0502735424988055</c:v>
                </c:pt>
                <c:pt idx="35">
                  <c:v>-0.0150900310113245</c:v>
                </c:pt>
                <c:pt idx="36">
                  <c:v>0.0190848639852852</c:v>
                </c:pt>
                <c:pt idx="37">
                  <c:v>0.0522861965666192</c:v>
                </c:pt>
                <c:pt idx="38">
                  <c:v>0.0845477362829547</c:v>
                </c:pt>
                <c:pt idx="39">
                  <c:v>0.115901996465041</c:v>
                </c:pt>
                <c:pt idx="40">
                  <c:v>0.146380268089623</c:v>
                </c:pt>
                <c:pt idx="41">
                  <c:v>0.176012657484693</c:v>
                </c:pt>
                <c:pt idx="42">
                  <c:v>0.204828126502045</c:v>
                </c:pt>
                <c:pt idx="43">
                  <c:v>0.23285453407505</c:v>
                </c:pt>
                <c:pt idx="44">
                  <c:v>0.260118678319707</c:v>
                </c:pt>
                <c:pt idx="45">
                  <c:v>0.286646338533561</c:v>
                </c:pt>
                <c:pt idx="46">
                  <c:v>0.312462316606789</c:v>
                </c:pt>
                <c:pt idx="47">
                  <c:v>0.337590477488403</c:v>
                </c:pt>
                <c:pt idx="48">
                  <c:v>0.362053788453332</c:v>
                </c:pt>
                <c:pt idx="49">
                  <c:v>0.385874356997673</c:v>
                </c:pt>
                <c:pt idx="50">
                  <c:v>0.409073467253387</c:v>
                </c:pt>
                <c:pt idx="51">
                  <c:v>0.431671614863471</c:v>
                </c:pt>
                <c:pt idx="52">
                  <c:v>0.453688540296797</c:v>
                </c:pt>
                <c:pt idx="53">
                  <c:v>0.475143260610633</c:v>
                </c:pt>
                <c:pt idx="54">
                  <c:v>0.4960540996902</c:v>
                </c:pt>
                <c:pt idx="55">
                  <c:v>0.516438717010017</c:v>
                </c:pt>
                <c:pt idx="56">
                  <c:v>0.536314134972394</c:v>
                </c:pt>
                <c:pt idx="57">
                  <c:v>0.555696764885417</c:v>
                </c:pt>
                <c:pt idx="58">
                  <c:v>0.574602431646784</c:v>
                </c:pt>
                <c:pt idx="59">
                  <c:v>0.593046397201695</c:v>
                </c:pt>
                <c:pt idx="60">
                  <c:v>0.611043382843149</c:v>
                </c:pt>
                <c:pt idx="61">
                  <c:v>0.628607590421891</c:v>
                </c:pt>
                <c:pt idx="62">
                  <c:v>0.645752722531221</c:v>
                </c:pt>
                <c:pt idx="63">
                  <c:v>0.662492001729245</c:v>
                </c:pt>
                <c:pt idx="64">
                  <c:v>0.678838188858066</c:v>
                </c:pt>
                <c:pt idx="65">
                  <c:v>0.694803600516067</c:v>
                </c:pt>
                <c:pt idx="66">
                  <c:v>0.710400125736018</c:v>
                </c:pt>
                <c:pt idx="67">
                  <c:v>0.725639241918235</c:v>
                </c:pt>
                <c:pt idx="68">
                  <c:v>0.740532030064592</c:v>
                </c:pt>
                <c:pt idx="69">
                  <c:v>0.75508918935589</c:v>
                </c:pt>
                <c:pt idx="70">
                  <c:v>0.769321051111856</c:v>
                </c:pt>
                <c:pt idx="71">
                  <c:v>0.783237592170078</c:v>
                </c:pt>
                <c:pt idx="72">
                  <c:v>0.796848447717311</c:v>
                </c:pt>
                <c:pt idx="73">
                  <c:v>0.810162923603962</c:v>
                </c:pt>
                <c:pt idx="74">
                  <c:v>0.823190008170122</c:v>
                </c:pt>
                <c:pt idx="75">
                  <c:v>0.835938383609227</c:v>
                </c:pt>
                <c:pt idx="76">
                  <c:v>0.848416436893407</c:v>
                </c:pt>
                <c:pt idx="77">
                  <c:v>0.860632270282629</c:v>
                </c:pt>
                <c:pt idx="78">
                  <c:v>0.872593711438077</c:v>
                </c:pt>
                <c:pt idx="79">
                  <c:v>0.884308323158575</c:v>
                </c:pt>
                <c:pt idx="80">
                  <c:v>0.89578341275756</c:v>
                </c:pt>
                <c:pt idx="81">
                  <c:v>0.90702604109664</c:v>
                </c:pt>
                <c:pt idx="82">
                  <c:v>0.918043031290836</c:v>
                </c:pt>
                <c:pt idx="83">
                  <c:v>0.928840977099405</c:v>
                </c:pt>
                <c:pt idx="84">
                  <c:v>0.939426251015243</c:v>
                </c:pt>
                <c:pt idx="85">
                  <c:v>0.94980501206507</c:v>
                </c:pt>
                <c:pt idx="86">
                  <c:v>0.959983213331776</c:v>
                </c:pt>
                <c:pt idx="87">
                  <c:v>0.969966609209652</c:v>
                </c:pt>
                <c:pt idx="88">
                  <c:v>0.97976076240263</c:v>
                </c:pt>
                <c:pt idx="89">
                  <c:v>0.98937105067505</c:v>
                </c:pt>
                <c:pt idx="90">
                  <c:v>0.998802673364033</c:v>
                </c:pt>
                <c:pt idx="91">
                  <c:v>1.008060657662023</c:v>
                </c:pt>
                <c:pt idx="92">
                  <c:v>1.017149864677706</c:v>
                </c:pt>
                <c:pt idx="93">
                  <c:v>1.026074995283096</c:v>
                </c:pt>
                <c:pt idx="94">
                  <c:v>1.034840595754245</c:v>
                </c:pt>
                <c:pt idx="95">
                  <c:v>1.043451063212747</c:v>
                </c:pt>
                <c:pt idx="96">
                  <c:v>1.051910650874875</c:v>
                </c:pt>
                <c:pt idx="97">
                  <c:v>1.060223473114959</c:v>
                </c:pt>
                <c:pt idx="98">
                  <c:v>1.06839351034935</c:v>
                </c:pt>
                <c:pt idx="99">
                  <c:v>1.076424613747085</c:v>
                </c:pt>
                <c:pt idx="100">
                  <c:v>1.084320509773135</c:v>
                </c:pt>
                <c:pt idx="101">
                  <c:v>1.092084804569988</c:v>
                </c:pt>
                <c:pt idx="102">
                  <c:v>1.099720988182997</c:v>
                </c:pt>
                <c:pt idx="103">
                  <c:v>1.107232438634904</c:v>
                </c:pt>
                <c:pt idx="104">
                  <c:v>1.114622425854601</c:v>
                </c:pt>
                <c:pt idx="105">
                  <c:v>1.121894115465208</c:v>
                </c:pt>
                <c:pt idx="106">
                  <c:v>1.129050572436228</c:v>
                </c:pt>
                <c:pt idx="107">
                  <c:v>1.136094764604495</c:v>
                </c:pt>
                <c:pt idx="108">
                  <c:v>1.143029566068432</c:v>
                </c:pt>
                <c:pt idx="109">
                  <c:v>1.149857760460014</c:v>
                </c:pt>
                <c:pt idx="110">
                  <c:v>1.156582044098696</c:v>
                </c:pt>
                <c:pt idx="111">
                  <c:v>1.163205029031411</c:v>
                </c:pt>
                <c:pt idx="112">
                  <c:v>1.169729245962651</c:v>
                </c:pt>
                <c:pt idx="113">
                  <c:v>1.176157147078492</c:v>
                </c:pt>
                <c:pt idx="114">
                  <c:v>1.182491108768287</c:v>
                </c:pt>
                <c:pt idx="115">
                  <c:v>1.188733434247697</c:v>
                </c:pt>
                <c:pt idx="116">
                  <c:v>1.194886356086533</c:v>
                </c:pt>
                <c:pt idx="117">
                  <c:v>1.200952038644836</c:v>
                </c:pt>
                <c:pt idx="118">
                  <c:v>1.206932580420457</c:v>
                </c:pt>
                <c:pt idx="119">
                  <c:v>1.212830016311347</c:v>
                </c:pt>
                <c:pt idx="120">
                  <c:v>1.2411376450649</c:v>
                </c:pt>
                <c:pt idx="121">
                  <c:v>1.267639891297448</c:v>
                </c:pt>
                <c:pt idx="122">
                  <c:v>1.292531301155009</c:v>
                </c:pt>
                <c:pt idx="123">
                  <c:v>1.315979988226192</c:v>
                </c:pt>
                <c:pt idx="124">
                  <c:v>1.338131724418753</c:v>
                </c:pt>
                <c:pt idx="125">
                  <c:v>1.359113347065204</c:v>
                </c:pt>
                <c:pt idx="126">
                  <c:v>1.379035600909633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996632"/>
        <c:axId val="2106002680"/>
      </c:scatterChart>
      <c:valAx>
        <c:axId val="2105996632"/>
        <c:scaling>
          <c:orientation val="minMax"/>
          <c:max val="2.2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Log(pO2)</a:t>
                </a:r>
              </a:p>
            </c:rich>
          </c:tx>
          <c:layout>
            <c:manualLayout>
              <c:xMode val="edge"/>
              <c:yMode val="edge"/>
              <c:x val="0.488190226221722"/>
              <c:y val="0.944191399152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6002680"/>
        <c:crossesAt val="-3.0"/>
        <c:crossBetween val="midCat"/>
      </c:valAx>
      <c:valAx>
        <c:axId val="2106002680"/>
        <c:scaling>
          <c:orientation val="minMax"/>
          <c:min val="-3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Log(Y/(1-Y)</a:t>
                </a:r>
              </a:p>
            </c:rich>
          </c:tx>
          <c:layout>
            <c:manualLayout>
              <c:xMode val="edge"/>
              <c:yMode val="edge"/>
              <c:x val="0.0341208223651328"/>
              <c:y val="0.433899561911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1059966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8</xdr:col>
      <xdr:colOff>0</xdr:colOff>
      <xdr:row>78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34"/>
  <sheetViews>
    <sheetView tabSelected="1" workbookViewId="0">
      <selection activeCell="C1" sqref="C1:F1"/>
    </sheetView>
  </sheetViews>
  <sheetFormatPr baseColWidth="10" defaultRowHeight="13" x14ac:dyDescent="0"/>
  <cols>
    <col min="1" max="1" width="29.1640625" customWidth="1"/>
  </cols>
  <sheetData>
    <row r="1" spans="1:18">
      <c r="A1" s="3" t="s">
        <v>0</v>
      </c>
      <c r="C1" t="s">
        <v>43</v>
      </c>
      <c r="D1" t="s">
        <v>44</v>
      </c>
      <c r="E1" t="s">
        <v>45</v>
      </c>
      <c r="F1" t="s">
        <v>46</v>
      </c>
    </row>
    <row r="2" spans="1:18">
      <c r="A2" t="s">
        <v>30</v>
      </c>
    </row>
    <row r="3" spans="1:18">
      <c r="A3" t="s">
        <v>39</v>
      </c>
    </row>
    <row r="4" spans="1:18">
      <c r="A4" t="s">
        <v>40</v>
      </c>
      <c r="E4" t="s">
        <v>27</v>
      </c>
      <c r="L4" t="s">
        <v>28</v>
      </c>
    </row>
    <row r="5" spans="1:18">
      <c r="A5" t="s">
        <v>26</v>
      </c>
      <c r="D5" t="s">
        <v>33</v>
      </c>
      <c r="E5" t="s">
        <v>34</v>
      </c>
      <c r="F5" t="s">
        <v>6</v>
      </c>
      <c r="G5" t="s">
        <v>7</v>
      </c>
      <c r="H5" t="s">
        <v>8</v>
      </c>
      <c r="I5" t="s">
        <v>9</v>
      </c>
      <c r="J5" t="s">
        <v>11</v>
      </c>
      <c r="K5" t="s">
        <v>10</v>
      </c>
      <c r="L5" t="s">
        <v>13</v>
      </c>
      <c r="M5" t="s">
        <v>41</v>
      </c>
      <c r="N5" t="s">
        <v>7</v>
      </c>
      <c r="O5" t="s">
        <v>8</v>
      </c>
      <c r="P5" t="s">
        <v>9</v>
      </c>
      <c r="Q5" t="s">
        <v>11</v>
      </c>
      <c r="R5" t="s">
        <v>10</v>
      </c>
    </row>
    <row r="6" spans="1:18">
      <c r="A6" t="s">
        <v>1</v>
      </c>
      <c r="B6" t="s">
        <v>2</v>
      </c>
      <c r="C6" s="4">
        <v>4</v>
      </c>
      <c r="D6">
        <v>4</v>
      </c>
      <c r="E6">
        <v>1</v>
      </c>
      <c r="F6" s="1">
        <f t="shared" ref="F6:F37" si="0">Kr*E6*((G6^(n-1)+L*cR*H6^(n-1))/(G6^n+L*H6^n))</f>
        <v>2.7754393532539107E-3</v>
      </c>
      <c r="G6" s="1">
        <f>1+Kr*E6</f>
        <v>1.19</v>
      </c>
      <c r="H6" s="1">
        <f>1+$C$8*$C$9*E6</f>
        <v>1.00247</v>
      </c>
      <c r="J6">
        <f t="shared" ref="J6:J37" si="1">LOG(parprO2)</f>
        <v>0</v>
      </c>
      <c r="K6">
        <f>LOG(Y/(1-Y))</f>
        <v>-2.5554612242978783</v>
      </c>
      <c r="L6">
        <f>E6</f>
        <v>1</v>
      </c>
      <c r="M6" s="1">
        <f t="shared" ref="M6:M37" si="2">Kr*L6*((N6^(n-1)+LB*cR*O6^(n-1))/(N6^n+LB*O6^n))</f>
        <v>2.5886725618151402E-3</v>
      </c>
      <c r="N6" s="1">
        <f t="shared" ref="N6:N11" si="3">1+Kr*L6</f>
        <v>1.19</v>
      </c>
      <c r="O6" s="1">
        <f t="shared" ref="O6:O11" si="4">1+$C$8*$C$9*L6</f>
        <v>1.00247</v>
      </c>
      <c r="Q6">
        <f>LOG(pO2B)</f>
        <v>0</v>
      </c>
      <c r="R6">
        <f>LOG(YB/(1-YB))</f>
        <v>-2.5857971756177789</v>
      </c>
    </row>
    <row r="7" spans="1:18">
      <c r="A7" t="s">
        <v>35</v>
      </c>
      <c r="B7" t="s">
        <v>3</v>
      </c>
      <c r="C7" s="5">
        <v>1000</v>
      </c>
      <c r="D7">
        <v>1000</v>
      </c>
      <c r="E7">
        <v>2</v>
      </c>
      <c r="F7" s="1">
        <f t="shared" si="0"/>
        <v>5.8740037061593359E-3</v>
      </c>
      <c r="G7" s="1">
        <f t="shared" ref="G7:G31" si="5">1+Kr*E7</f>
        <v>1.38</v>
      </c>
      <c r="H7" s="1">
        <f t="shared" ref="H7:H31" si="6">1+$C$8*$C$9*E7</f>
        <v>1.0049399999999999</v>
      </c>
      <c r="I7">
        <f>(LOG(F8/(1-F8))-LOG(F6/(1-F6)))/(LOG(E8)-LOG(E6))</f>
        <v>1.1205115882961003</v>
      </c>
      <c r="J7">
        <f t="shared" si="1"/>
        <v>0.3010299956639812</v>
      </c>
      <c r="K7">
        <f t="shared" ref="K7:K70" si="7">LOG(Y/(1-Y))</f>
        <v>-2.2285072145007883</v>
      </c>
      <c r="L7">
        <f t="shared" ref="L7:L70" si="8">E7</f>
        <v>2</v>
      </c>
      <c r="M7" s="1">
        <f t="shared" si="2"/>
        <v>5.2998479671252834E-3</v>
      </c>
      <c r="N7" s="1">
        <f t="shared" si="3"/>
        <v>1.38</v>
      </c>
      <c r="O7" s="1">
        <f t="shared" si="4"/>
        <v>1.0049399999999999</v>
      </c>
      <c r="P7">
        <f>(LOG(M8/(1-M8))-LOG(M6/(1-M6)))/(LOG(L8)-LOG(L6))</f>
        <v>1.0538277023254521</v>
      </c>
      <c r="Q7">
        <f t="shared" ref="Q7:Q70" si="9">LOG(pO2B)</f>
        <v>0.3010299956639812</v>
      </c>
      <c r="R7">
        <f t="shared" ref="R7:R70" si="10">LOG(YB/(1-YB))</f>
        <v>-2.2734287728302665</v>
      </c>
    </row>
    <row r="8" spans="1:18">
      <c r="A8" t="s">
        <v>36</v>
      </c>
      <c r="B8" t="s">
        <v>4</v>
      </c>
      <c r="C8" s="5">
        <v>0.19</v>
      </c>
      <c r="D8">
        <v>0.19</v>
      </c>
      <c r="E8">
        <v>3</v>
      </c>
      <c r="F8" s="1">
        <f t="shared" si="0"/>
        <v>9.4414526710116173E-3</v>
      </c>
      <c r="G8" s="1">
        <f t="shared" si="5"/>
        <v>1.57</v>
      </c>
      <c r="H8" s="1">
        <f t="shared" si="6"/>
        <v>1.0074099999999999</v>
      </c>
      <c r="I8">
        <f t="shared" ref="I8:I71" si="11">(LOG(F9/(1-F9))-LOG(F7/(1-F7)))/(LOG(E9)-LOG(E7))</f>
        <v>1.2268567922345648</v>
      </c>
      <c r="J8">
        <f t="shared" si="1"/>
        <v>0.47712125471966244</v>
      </c>
      <c r="K8">
        <f t="shared" si="7"/>
        <v>-2.020841329362121</v>
      </c>
      <c r="L8">
        <f t="shared" si="8"/>
        <v>3</v>
      </c>
      <c r="M8" s="1">
        <f t="shared" si="2"/>
        <v>8.1928247639163638E-3</v>
      </c>
      <c r="N8" s="1">
        <f t="shared" si="3"/>
        <v>1.57</v>
      </c>
      <c r="O8" s="1">
        <f t="shared" si="4"/>
        <v>1.0074099999999999</v>
      </c>
      <c r="P8">
        <f>(LOG(M9/(1-M9))-LOG(M7/(1-M7)))/(LOG(L9)-LOG(L7))</f>
        <v>1.1055340287568836</v>
      </c>
      <c r="Q8">
        <f t="shared" si="9"/>
        <v>0.47712125471966244</v>
      </c>
      <c r="R8">
        <f t="shared" si="10"/>
        <v>-2.0829935800259203</v>
      </c>
    </row>
    <row r="9" spans="1:18">
      <c r="A9" t="s">
        <v>37</v>
      </c>
      <c r="B9" t="s">
        <v>31</v>
      </c>
      <c r="C9" s="6">
        <v>1.2999999999999999E-2</v>
      </c>
      <c r="D9">
        <v>1.2999999999999999E-2</v>
      </c>
      <c r="E9">
        <v>4</v>
      </c>
      <c r="F9" s="1">
        <f t="shared" si="0"/>
        <v>1.3641070731855718E-2</v>
      </c>
      <c r="G9" s="1">
        <f t="shared" si="5"/>
        <v>1.76</v>
      </c>
      <c r="H9" s="1">
        <f t="shared" si="6"/>
        <v>1.0098799999999999</v>
      </c>
      <c r="I9">
        <f t="shared" si="11"/>
        <v>1.3508225000720104</v>
      </c>
      <c r="J9">
        <f t="shared" si="1"/>
        <v>0.6020599913279624</v>
      </c>
      <c r="K9">
        <f t="shared" si="7"/>
        <v>-1.8591865196540913</v>
      </c>
      <c r="L9">
        <f t="shared" si="8"/>
        <v>4</v>
      </c>
      <c r="M9" s="1">
        <f t="shared" si="2"/>
        <v>1.1334942365471785E-2</v>
      </c>
      <c r="N9" s="1">
        <f t="shared" si="3"/>
        <v>1.76</v>
      </c>
      <c r="O9" s="1">
        <f t="shared" si="4"/>
        <v>1.0098799999999999</v>
      </c>
      <c r="P9">
        <f>(LOG(M10/(1-M10))-LOG(M8/(1-M8)))/(LOG(L10)-LOG(L8))</f>
        <v>1.1708228578243622</v>
      </c>
      <c r="Q9">
        <f t="shared" si="9"/>
        <v>0.6020599913279624</v>
      </c>
      <c r="R9">
        <f t="shared" si="10"/>
        <v>-1.9406298689471981</v>
      </c>
    </row>
    <row r="10" spans="1:18">
      <c r="A10" t="s">
        <v>38</v>
      </c>
      <c r="B10" t="s">
        <v>5</v>
      </c>
      <c r="C10" s="1">
        <f>C8*C9</f>
        <v>2.47E-3</v>
      </c>
      <c r="D10" t="s">
        <v>32</v>
      </c>
      <c r="E10">
        <v>5</v>
      </c>
      <c r="F10" s="1">
        <f t="shared" si="0"/>
        <v>1.8649243303170315E-2</v>
      </c>
      <c r="G10" s="1">
        <f t="shared" si="5"/>
        <v>1.95</v>
      </c>
      <c r="H10" s="1">
        <f t="shared" si="6"/>
        <v>1.0123500000000001</v>
      </c>
      <c r="I10">
        <f t="shared" si="11"/>
        <v>1.4869793716841071</v>
      </c>
      <c r="J10">
        <f t="shared" si="1"/>
        <v>0.69897000433601886</v>
      </c>
      <c r="K10">
        <f t="shared" si="7"/>
        <v>-1.721163046767505</v>
      </c>
      <c r="L10">
        <f t="shared" si="8"/>
        <v>5</v>
      </c>
      <c r="M10" s="1">
        <f t="shared" si="2"/>
        <v>1.4800493369082271E-2</v>
      </c>
      <c r="N10" s="1">
        <f t="shared" si="3"/>
        <v>1.95</v>
      </c>
      <c r="O10" s="1">
        <f t="shared" si="4"/>
        <v>1.0123500000000001</v>
      </c>
      <c r="P10">
        <f>(LOG(M11/(1-M11))-LOG(M9/(1-M9)))/(LOG(L11)-LOG(L9))</f>
        <v>1.2490492114919456</v>
      </c>
      <c r="Q10">
        <f t="shared" si="9"/>
        <v>0.69897000433601886</v>
      </c>
      <c r="R10">
        <f t="shared" si="10"/>
        <v>-1.8232479929953365</v>
      </c>
    </row>
    <row r="11" spans="1:18">
      <c r="A11" t="s">
        <v>23</v>
      </c>
      <c r="B11" t="s">
        <v>12</v>
      </c>
      <c r="C11" s="7">
        <v>2500</v>
      </c>
      <c r="D11">
        <v>2500</v>
      </c>
      <c r="E11">
        <v>6</v>
      </c>
      <c r="F11" s="1">
        <f t="shared" si="0"/>
        <v>2.4650061714352096E-2</v>
      </c>
      <c r="G11" s="1">
        <f t="shared" si="5"/>
        <v>2.14</v>
      </c>
      <c r="H11" s="1">
        <f t="shared" si="6"/>
        <v>1.0148200000000001</v>
      </c>
      <c r="I11">
        <f t="shared" si="11"/>
        <v>1.6289329436676052</v>
      </c>
      <c r="J11">
        <f t="shared" si="1"/>
        <v>0.77815125038364363</v>
      </c>
      <c r="K11">
        <f t="shared" si="7"/>
        <v>-1.5973424499044111</v>
      </c>
      <c r="L11">
        <f t="shared" si="8"/>
        <v>6</v>
      </c>
      <c r="M11" s="1">
        <f t="shared" si="2"/>
        <v>1.8669474240732398E-2</v>
      </c>
      <c r="N11" s="1">
        <f t="shared" si="3"/>
        <v>2.14</v>
      </c>
      <c r="O11" s="1">
        <f t="shared" si="4"/>
        <v>1.0148200000000001</v>
      </c>
      <c r="P11">
        <f>(LOG(M12/(1-M12))-LOG(M10/(1-M10)))/(LOG(L12)-LOG(L10))</f>
        <v>1.3384587290133179</v>
      </c>
      <c r="Q11">
        <f t="shared" si="9"/>
        <v>0.77815125038364363</v>
      </c>
      <c r="R11">
        <f t="shared" si="10"/>
        <v>-1.7206832206730756</v>
      </c>
    </row>
    <row r="12" spans="1:18">
      <c r="E12">
        <v>7</v>
      </c>
      <c r="F12" s="1">
        <f t="shared" si="0"/>
        <v>3.1828914869062794E-2</v>
      </c>
      <c r="G12" s="1">
        <f t="shared" si="5"/>
        <v>2.33</v>
      </c>
      <c r="H12" s="1">
        <f t="shared" si="6"/>
        <v>1.01729</v>
      </c>
      <c r="I12">
        <f t="shared" si="11"/>
        <v>1.7708108648923413</v>
      </c>
      <c r="J12">
        <f t="shared" si="1"/>
        <v>0.84509804001425681</v>
      </c>
      <c r="K12">
        <f t="shared" si="7"/>
        <v>-1.483130275457788</v>
      </c>
      <c r="L12">
        <f t="shared" si="8"/>
        <v>7</v>
      </c>
      <c r="M12" s="1">
        <f t="shared" si="2"/>
        <v>2.3026148023600368E-2</v>
      </c>
      <c r="N12" s="1">
        <f t="shared" ref="N12:N75" si="12">1+Kr*L12</f>
        <v>2.33</v>
      </c>
      <c r="O12" s="1">
        <f t="shared" ref="O12:O75" si="13">1+$C$8*$C$9*L12</f>
        <v>1.01729</v>
      </c>
      <c r="P12">
        <f t="shared" ref="P12:P75" si="14">(LOG(M13/(1-M13))-LOG(M11/(1-M11)))/(LOG(L13)-LOG(L11))</f>
        <v>1.4366619337178168</v>
      </c>
      <c r="Q12">
        <f t="shared" si="9"/>
        <v>0.84509804001425681</v>
      </c>
      <c r="R12">
        <f t="shared" si="10"/>
        <v>-1.6276616480882293</v>
      </c>
    </row>
    <row r="13" spans="1:18">
      <c r="A13" t="s">
        <v>14</v>
      </c>
      <c r="C13" t="s">
        <v>22</v>
      </c>
      <c r="D13" t="s">
        <v>16</v>
      </c>
      <c r="E13">
        <v>8</v>
      </c>
      <c r="F13" s="1">
        <f t="shared" si="0"/>
        <v>4.0365137781439811E-2</v>
      </c>
      <c r="G13" s="1">
        <f t="shared" si="5"/>
        <v>2.52</v>
      </c>
      <c r="H13" s="1">
        <f t="shared" si="6"/>
        <v>1.01976</v>
      </c>
      <c r="I13">
        <f t="shared" si="11"/>
        <v>1.9079039706943952</v>
      </c>
      <c r="J13">
        <f t="shared" si="1"/>
        <v>0.90308998699194354</v>
      </c>
      <c r="K13">
        <f t="shared" si="7"/>
        <v>-1.3760995776725111</v>
      </c>
      <c r="L13">
        <f t="shared" si="8"/>
        <v>8</v>
      </c>
      <c r="M13" s="1">
        <f t="shared" si="2"/>
        <v>2.7957401533317241E-2</v>
      </c>
      <c r="N13" s="1">
        <f t="shared" si="12"/>
        <v>2.52</v>
      </c>
      <c r="O13" s="1">
        <f t="shared" si="13"/>
        <v>1.01976</v>
      </c>
      <c r="P13">
        <f t="shared" si="14"/>
        <v>1.540955084245486</v>
      </c>
      <c r="Q13">
        <f t="shared" si="9"/>
        <v>0.90308998699194354</v>
      </c>
      <c r="R13">
        <f t="shared" si="10"/>
        <v>-1.5411884937411344</v>
      </c>
    </row>
    <row r="14" spans="1:18">
      <c r="A14" s="2" t="s">
        <v>17</v>
      </c>
      <c r="B14">
        <v>95</v>
      </c>
      <c r="C14">
        <f>VLOOKUP(B14,E5:F105,2)</f>
        <v>0.93437382636869659</v>
      </c>
      <c r="D14">
        <f>VLOOKUP(B14,L6:M105,2)</f>
        <v>0.91550693888445056</v>
      </c>
      <c r="E14">
        <v>9</v>
      </c>
      <c r="F14" s="1">
        <f t="shared" si="0"/>
        <v>5.0423925752174185E-2</v>
      </c>
      <c r="G14" s="1">
        <f t="shared" si="5"/>
        <v>2.71</v>
      </c>
      <c r="H14" s="1">
        <f t="shared" si="6"/>
        <v>1.02223</v>
      </c>
      <c r="I14">
        <f t="shared" si="11"/>
        <v>2.0368534325447061</v>
      </c>
      <c r="J14">
        <f t="shared" si="1"/>
        <v>0.95424250943932487</v>
      </c>
      <c r="K14">
        <f t="shared" si="7"/>
        <v>-1.2748931088623676</v>
      </c>
      <c r="L14">
        <f t="shared" si="8"/>
        <v>9</v>
      </c>
      <c r="M14" s="1">
        <f t="shared" si="2"/>
        <v>3.3550891666568411E-2</v>
      </c>
      <c r="N14" s="1">
        <f t="shared" si="12"/>
        <v>2.71</v>
      </c>
      <c r="O14" s="1">
        <f t="shared" si="13"/>
        <v>1.02223</v>
      </c>
      <c r="P14">
        <f t="shared" si="14"/>
        <v>1.6485959072156662</v>
      </c>
      <c r="Q14">
        <f t="shared" si="9"/>
        <v>0.95424250943932487</v>
      </c>
      <c r="R14">
        <f t="shared" si="10"/>
        <v>-1.4594749230103947</v>
      </c>
    </row>
    <row r="15" spans="1:18">
      <c r="A15" s="2" t="s">
        <v>18</v>
      </c>
      <c r="B15">
        <v>55</v>
      </c>
      <c r="C15">
        <f>VLOOKUP(B15,E6:F106,2)</f>
        <v>0.84264328234529307</v>
      </c>
      <c r="D15">
        <f>VLOOKUP(B15,L7:M106,2)</f>
        <v>0.75808457517091121</v>
      </c>
      <c r="E15">
        <v>10</v>
      </c>
      <c r="F15" s="1">
        <f t="shared" si="0"/>
        <v>6.2147874757826474E-2</v>
      </c>
      <c r="G15" s="1">
        <f t="shared" si="5"/>
        <v>2.9</v>
      </c>
      <c r="H15" s="1">
        <f t="shared" si="6"/>
        <v>1.0246999999999999</v>
      </c>
      <c r="I15">
        <f t="shared" si="11"/>
        <v>2.1555576914864956</v>
      </c>
      <c r="J15">
        <f t="shared" si="1"/>
        <v>1</v>
      </c>
      <c r="K15">
        <f t="shared" si="7"/>
        <v>-1.1787080850290992</v>
      </c>
      <c r="L15">
        <f t="shared" si="8"/>
        <v>10</v>
      </c>
      <c r="M15" s="1">
        <f t="shared" si="2"/>
        <v>3.9892990842557034E-2</v>
      </c>
      <c r="N15" s="1">
        <f t="shared" si="12"/>
        <v>2.9</v>
      </c>
      <c r="O15" s="1">
        <f t="shared" si="13"/>
        <v>1.0246999999999999</v>
      </c>
      <c r="P15">
        <f t="shared" si="14"/>
        <v>1.7570223988867715</v>
      </c>
      <c r="Q15">
        <f t="shared" si="9"/>
        <v>1</v>
      </c>
      <c r="R15">
        <f t="shared" si="10"/>
        <v>-1.3814230429278356</v>
      </c>
    </row>
    <row r="16" spans="1:18">
      <c r="A16" s="2" t="s">
        <v>15</v>
      </c>
      <c r="B16">
        <v>30</v>
      </c>
      <c r="C16">
        <f>VLOOKUP(B16,E7:F107,2)</f>
        <v>0.53978195908527349</v>
      </c>
      <c r="D16">
        <f>VLOOKUP(B16,L8:M107,2)</f>
        <v>0.3638491375144956</v>
      </c>
      <c r="E16">
        <v>11</v>
      </c>
      <c r="F16" s="1">
        <f t="shared" si="0"/>
        <v>7.5648653285151454E-2</v>
      </c>
      <c r="G16" s="1">
        <f t="shared" si="5"/>
        <v>3.09</v>
      </c>
      <c r="H16" s="1">
        <f t="shared" si="6"/>
        <v>1.0271699999999999</v>
      </c>
      <c r="I16">
        <f t="shared" si="11"/>
        <v>2.2629419132456032</v>
      </c>
      <c r="J16">
        <f t="shared" si="1"/>
        <v>1.0413926851582251</v>
      </c>
      <c r="K16">
        <f t="shared" si="7"/>
        <v>-1.0870358772770925</v>
      </c>
      <c r="L16">
        <f t="shared" si="8"/>
        <v>11</v>
      </c>
      <c r="M16" s="1">
        <f t="shared" si="2"/>
        <v>4.7066559727218529E-2</v>
      </c>
      <c r="N16" s="1">
        <f t="shared" si="12"/>
        <v>3.09</v>
      </c>
      <c r="O16" s="1">
        <f t="shared" si="13"/>
        <v>1.0271699999999999</v>
      </c>
      <c r="P16">
        <f t="shared" si="14"/>
        <v>1.8640017974878802</v>
      </c>
      <c r="Q16">
        <f t="shared" si="9"/>
        <v>1.0413926851582251</v>
      </c>
      <c r="R16">
        <f t="shared" si="10"/>
        <v>-1.3063501122053689</v>
      </c>
    </row>
    <row r="17" spans="1:18">
      <c r="A17" s="2" t="s">
        <v>19</v>
      </c>
      <c r="C17">
        <f>C14-C$16</f>
        <v>0.3945918672834231</v>
      </c>
      <c r="D17">
        <f>D14-D$16</f>
        <v>0.5516578013699549</v>
      </c>
      <c r="E17">
        <v>12</v>
      </c>
      <c r="F17" s="1">
        <f t="shared" si="0"/>
        <v>9.0999422179516037E-2</v>
      </c>
      <c r="G17" s="1">
        <f t="shared" si="5"/>
        <v>3.2800000000000002</v>
      </c>
      <c r="H17" s="1">
        <f t="shared" si="6"/>
        <v>1.0296400000000001</v>
      </c>
      <c r="I17">
        <f t="shared" si="11"/>
        <v>2.3586921680268902</v>
      </c>
      <c r="J17">
        <f t="shared" si="1"/>
        <v>1.0791812460476249</v>
      </c>
      <c r="K17">
        <f t="shared" si="7"/>
        <v>-0.99952552460491606</v>
      </c>
      <c r="L17">
        <f t="shared" si="8"/>
        <v>12</v>
      </c>
      <c r="M17" s="1">
        <f t="shared" si="2"/>
        <v>5.514859532117309E-2</v>
      </c>
      <c r="N17" s="1">
        <f t="shared" si="12"/>
        <v>3.2800000000000002</v>
      </c>
      <c r="O17" s="1">
        <f t="shared" si="13"/>
        <v>1.0296400000000001</v>
      </c>
      <c r="P17">
        <f t="shared" si="14"/>
        <v>1.9677096205898568</v>
      </c>
      <c r="Q17">
        <f t="shared" si="9"/>
        <v>1.0791812460476249</v>
      </c>
      <c r="R17">
        <f t="shared" si="10"/>
        <v>-1.2338290579677327</v>
      </c>
    </row>
    <row r="18" spans="1:18">
      <c r="A18" s="2" t="s">
        <v>20</v>
      </c>
      <c r="C18">
        <f>C15-C$16</f>
        <v>0.30286132326001958</v>
      </c>
      <c r="D18">
        <f>D15-D$16</f>
        <v>0.39423543765641561</v>
      </c>
      <c r="E18">
        <v>13</v>
      </c>
      <c r="F18" s="1">
        <f t="shared" si="0"/>
        <v>0.10822866943922711</v>
      </c>
      <c r="G18" s="1">
        <f t="shared" si="5"/>
        <v>3.47</v>
      </c>
      <c r="H18" s="1">
        <f t="shared" si="6"/>
        <v>1.0321100000000001</v>
      </c>
      <c r="I18">
        <f t="shared" si="11"/>
        <v>2.4430127732277436</v>
      </c>
      <c r="J18">
        <f t="shared" si="1"/>
        <v>1.1139433523068367</v>
      </c>
      <c r="K18">
        <f t="shared" si="7"/>
        <v>-0.91591118688853657</v>
      </c>
      <c r="L18">
        <f t="shared" si="8"/>
        <v>13</v>
      </c>
      <c r="M18" s="1">
        <f t="shared" si="2"/>
        <v>6.4207822808050027E-2</v>
      </c>
      <c r="N18" s="1">
        <f t="shared" si="12"/>
        <v>3.47</v>
      </c>
      <c r="O18" s="1">
        <f t="shared" si="13"/>
        <v>1.0321100000000001</v>
      </c>
      <c r="P18">
        <f t="shared" si="14"/>
        <v>2.0667495430693079</v>
      </c>
      <c r="Q18">
        <f t="shared" si="9"/>
        <v>1.1139433523068367</v>
      </c>
      <c r="R18">
        <f t="shared" si="10"/>
        <v>-1.1635914664768334</v>
      </c>
    </row>
    <row r="19" spans="1:18">
      <c r="E19">
        <v>14</v>
      </c>
      <c r="F19" s="1">
        <f t="shared" si="0"/>
        <v>0.1273160935378454</v>
      </c>
      <c r="G19" s="1">
        <f t="shared" si="5"/>
        <v>3.66</v>
      </c>
      <c r="H19" s="1">
        <f t="shared" si="6"/>
        <v>1.0345800000000001</v>
      </c>
      <c r="I19">
        <f t="shared" si="11"/>
        <v>2.5164312150797197</v>
      </c>
      <c r="J19">
        <f t="shared" si="1"/>
        <v>1.146128035678238</v>
      </c>
      <c r="K19">
        <f t="shared" si="7"/>
        <v>-0.83597366241073767</v>
      </c>
      <c r="L19">
        <f t="shared" si="8"/>
        <v>14</v>
      </c>
      <c r="M19" s="1">
        <f t="shared" si="2"/>
        <v>7.4302318402565931E-2</v>
      </c>
      <c r="N19" s="1">
        <f t="shared" si="12"/>
        <v>3.66</v>
      </c>
      <c r="O19" s="1">
        <f t="shared" si="13"/>
        <v>1.0345800000000001</v>
      </c>
      <c r="P19">
        <f t="shared" si="14"/>
        <v>2.1601303766508564</v>
      </c>
      <c r="Q19">
        <f t="shared" si="9"/>
        <v>1.146128035678238</v>
      </c>
      <c r="R19">
        <f t="shared" si="10"/>
        <v>-1.095466811088706</v>
      </c>
    </row>
    <row r="20" spans="1:18">
      <c r="A20" s="2" t="s">
        <v>24</v>
      </c>
      <c r="B20">
        <f>MAX(I6:I131)</f>
        <v>2.8131795096139962</v>
      </c>
      <c r="E20">
        <v>15</v>
      </c>
      <c r="F20" s="1">
        <f t="shared" si="0"/>
        <v>0.14819104107872447</v>
      </c>
      <c r="G20" s="1">
        <f t="shared" si="5"/>
        <v>3.85</v>
      </c>
      <c r="H20" s="1">
        <f t="shared" si="6"/>
        <v>1.03705</v>
      </c>
      <c r="I20">
        <f t="shared" si="11"/>
        <v>2.5796542345136144</v>
      </c>
      <c r="J20">
        <f t="shared" si="1"/>
        <v>1.1760912590556813</v>
      </c>
      <c r="K20">
        <f t="shared" si="7"/>
        <v>-0.75952025439388038</v>
      </c>
      <c r="L20">
        <f t="shared" si="8"/>
        <v>15</v>
      </c>
      <c r="M20" s="1">
        <f t="shared" si="2"/>
        <v>8.5477265639345518E-2</v>
      </c>
      <c r="N20" s="1">
        <f t="shared" si="12"/>
        <v>3.85</v>
      </c>
      <c r="O20" s="1">
        <f t="shared" si="13"/>
        <v>1.03705</v>
      </c>
      <c r="P20">
        <f t="shared" si="14"/>
        <v>2.247216938117079</v>
      </c>
      <c r="Q20">
        <f t="shared" si="9"/>
        <v>1.1760912590556813</v>
      </c>
      <c r="R20">
        <f t="shared" si="10"/>
        <v>-1.0293438852633894</v>
      </c>
    </row>
    <row r="21" spans="1:18">
      <c r="A21" s="2" t="s">
        <v>25</v>
      </c>
      <c r="B21">
        <f>MAX(P6:P131)</f>
        <v>2.8778008969869231</v>
      </c>
      <c r="E21">
        <v>16</v>
      </c>
      <c r="F21" s="1">
        <f t="shared" si="0"/>
        <v>0.17073378926543914</v>
      </c>
      <c r="G21" s="1">
        <f t="shared" si="5"/>
        <v>4.04</v>
      </c>
      <c r="H21" s="1">
        <f t="shared" si="6"/>
        <v>1.03952</v>
      </c>
      <c r="I21">
        <f t="shared" si="11"/>
        <v>2.6334685803545694</v>
      </c>
      <c r="J21">
        <f t="shared" si="1"/>
        <v>1.2041199826559248</v>
      </c>
      <c r="K21">
        <f t="shared" si="7"/>
        <v>-0.68637449082205881</v>
      </c>
      <c r="L21">
        <f t="shared" si="8"/>
        <v>16</v>
      </c>
      <c r="M21" s="1">
        <f t="shared" si="2"/>
        <v>9.7762956853384306E-2</v>
      </c>
      <c r="N21" s="1">
        <f t="shared" si="12"/>
        <v>4.04</v>
      </c>
      <c r="O21" s="1">
        <f t="shared" si="13"/>
        <v>1.03952</v>
      </c>
      <c r="P21">
        <f t="shared" si="14"/>
        <v>2.327668976189273</v>
      </c>
      <c r="Q21">
        <f t="shared" si="9"/>
        <v>1.2041199826559248</v>
      </c>
      <c r="R21">
        <f t="shared" si="10"/>
        <v>-0.96514632556606061</v>
      </c>
    </row>
    <row r="22" spans="1:18">
      <c r="A22" s="2" t="s">
        <v>29</v>
      </c>
      <c r="E22">
        <v>17</v>
      </c>
      <c r="F22" s="1">
        <f t="shared" si="0"/>
        <v>0.1947796869879187</v>
      </c>
      <c r="G22" s="1">
        <f t="shared" si="5"/>
        <v>4.2300000000000004</v>
      </c>
      <c r="H22" s="1">
        <f t="shared" si="6"/>
        <v>1.04199</v>
      </c>
      <c r="I22">
        <f t="shared" si="11"/>
        <v>2.6786766490261793</v>
      </c>
      <c r="J22">
        <f t="shared" si="1"/>
        <v>1.2304489213782739</v>
      </c>
      <c r="K22">
        <f t="shared" si="7"/>
        <v>-0.61637105856580954</v>
      </c>
      <c r="L22">
        <f t="shared" si="8"/>
        <v>17</v>
      </c>
      <c r="M22" s="1">
        <f t="shared" si="2"/>
        <v>0.11117315299976895</v>
      </c>
      <c r="N22" s="1">
        <f t="shared" si="12"/>
        <v>4.2300000000000004</v>
      </c>
      <c r="O22" s="1">
        <f t="shared" si="13"/>
        <v>1.04199</v>
      </c>
      <c r="P22">
        <f t="shared" si="14"/>
        <v>2.4013784317650035</v>
      </c>
      <c r="Q22">
        <f t="shared" si="9"/>
        <v>1.2304489213782739</v>
      </c>
      <c r="R22">
        <f t="shared" si="10"/>
        <v>-0.90281724105691818</v>
      </c>
    </row>
    <row r="23" spans="1:18">
      <c r="B23" t="s">
        <v>21</v>
      </c>
      <c r="C23">
        <f>LOOKUP(0.5,Y,parprO2)</f>
        <v>28</v>
      </c>
      <c r="D23">
        <f>LOOKUP(0.5,YB,pO2B)</f>
        <v>36</v>
      </c>
      <c r="E23">
        <v>18</v>
      </c>
      <c r="F23" s="1">
        <f t="shared" si="0"/>
        <v>0.22012587210201356</v>
      </c>
      <c r="G23" s="1">
        <f t="shared" si="5"/>
        <v>4.42</v>
      </c>
      <c r="H23" s="1">
        <f t="shared" si="6"/>
        <v>1.0444599999999999</v>
      </c>
      <c r="I23">
        <f t="shared" si="11"/>
        <v>2.7160574586837902</v>
      </c>
      <c r="J23">
        <f t="shared" si="1"/>
        <v>1.255272505103306</v>
      </c>
      <c r="K23">
        <f t="shared" si="7"/>
        <v>-0.54935342340347126</v>
      </c>
      <c r="L23">
        <f t="shared" si="8"/>
        <v>18</v>
      </c>
      <c r="M23" s="1">
        <f t="shared" si="2"/>
        <v>0.12570390700564779</v>
      </c>
      <c r="N23" s="1">
        <f t="shared" si="12"/>
        <v>4.42</v>
      </c>
      <c r="O23" s="1">
        <f t="shared" si="13"/>
        <v>1.0444599999999999</v>
      </c>
      <c r="P23">
        <f t="shared" si="14"/>
        <v>2.4684114529199035</v>
      </c>
      <c r="Q23">
        <f t="shared" si="9"/>
        <v>1.255272505103306</v>
      </c>
      <c r="R23">
        <f t="shared" si="10"/>
        <v>-0.84230976143054415</v>
      </c>
    </row>
    <row r="24" spans="1:18">
      <c r="E24">
        <v>19</v>
      </c>
      <c r="F24" s="1">
        <f t="shared" si="0"/>
        <v>0.24654001552285673</v>
      </c>
      <c r="G24" s="1">
        <f t="shared" si="5"/>
        <v>4.6099999999999994</v>
      </c>
      <c r="H24" s="1">
        <f t="shared" si="6"/>
        <v>1.0469299999999999</v>
      </c>
      <c r="I24">
        <f t="shared" si="11"/>
        <v>2.7463450430953089</v>
      </c>
      <c r="J24">
        <f t="shared" si="1"/>
        <v>1.2787536009528289</v>
      </c>
      <c r="K24">
        <f t="shared" si="7"/>
        <v>-0.48517277331800895</v>
      </c>
      <c r="L24">
        <f t="shared" si="8"/>
        <v>19</v>
      </c>
      <c r="M24" s="1">
        <f t="shared" si="2"/>
        <v>0.14133293802164135</v>
      </c>
      <c r="N24" s="1">
        <f t="shared" si="12"/>
        <v>4.6099999999999994</v>
      </c>
      <c r="O24" s="1">
        <f t="shared" si="13"/>
        <v>1.0469299999999999</v>
      </c>
      <c r="P24">
        <f t="shared" si="14"/>
        <v>2.5289584573674717</v>
      </c>
      <c r="Q24">
        <f t="shared" si="9"/>
        <v>1.2787536009528289</v>
      </c>
      <c r="R24">
        <f t="shared" si="10"/>
        <v>-0.78358141676546056</v>
      </c>
    </row>
    <row r="25" spans="1:18">
      <c r="E25">
        <v>20</v>
      </c>
      <c r="F25" s="1">
        <f t="shared" si="0"/>
        <v>0.27377034945382506</v>
      </c>
      <c r="G25" s="1">
        <f t="shared" si="5"/>
        <v>4.8</v>
      </c>
      <c r="H25" s="1">
        <f t="shared" si="6"/>
        <v>1.0493999999999999</v>
      </c>
      <c r="I25">
        <f t="shared" si="11"/>
        <v>2.7702182741828878</v>
      </c>
      <c r="J25">
        <f t="shared" si="1"/>
        <v>1.3010299956639813</v>
      </c>
      <c r="K25">
        <f t="shared" si="7"/>
        <v>-0.42368756601768043</v>
      </c>
      <c r="L25">
        <f t="shared" si="8"/>
        <v>20</v>
      </c>
      <c r="M25" s="1">
        <f t="shared" si="2"/>
        <v>0.15801961688231189</v>
      </c>
      <c r="N25" s="1">
        <f t="shared" si="12"/>
        <v>4.8</v>
      </c>
      <c r="O25" s="1">
        <f t="shared" si="13"/>
        <v>1.0493999999999999</v>
      </c>
      <c r="P25">
        <f t="shared" si="14"/>
        <v>2.5832933278491264</v>
      </c>
      <c r="Q25">
        <f t="shared" si="9"/>
        <v>1.3010299956639813</v>
      </c>
      <c r="R25">
        <f t="shared" si="10"/>
        <v>-0.72659096868921225</v>
      </c>
    </row>
    <row r="26" spans="1:18">
      <c r="E26">
        <v>21</v>
      </c>
      <c r="F26" s="1">
        <f t="shared" si="0"/>
        <v>0.30155614685666909</v>
      </c>
      <c r="G26" s="1">
        <f t="shared" si="5"/>
        <v>4.99</v>
      </c>
      <c r="H26" s="1">
        <f t="shared" si="6"/>
        <v>1.0518700000000001</v>
      </c>
      <c r="I26">
        <f t="shared" si="11"/>
        <v>2.7882978378459566</v>
      </c>
      <c r="J26">
        <f t="shared" si="1"/>
        <v>1.3222192947339193</v>
      </c>
      <c r="K26">
        <f t="shared" si="7"/>
        <v>-0.3647633141055947</v>
      </c>
      <c r="L26">
        <f t="shared" si="8"/>
        <v>21</v>
      </c>
      <c r="M26" s="1">
        <f t="shared" si="2"/>
        <v>0.17570558867186653</v>
      </c>
      <c r="N26" s="1">
        <f t="shared" si="12"/>
        <v>4.99</v>
      </c>
      <c r="O26" s="1">
        <f t="shared" si="13"/>
        <v>1.0518700000000001</v>
      </c>
      <c r="P26">
        <f t="shared" si="14"/>
        <v>2.6317414582466876</v>
      </c>
      <c r="Q26">
        <f t="shared" si="9"/>
        <v>1.3222192947339193</v>
      </c>
      <c r="R26">
        <f t="shared" si="10"/>
        <v>-0.67129678003043636</v>
      </c>
    </row>
    <row r="27" spans="1:18">
      <c r="E27">
        <v>22</v>
      </c>
      <c r="F27" s="1">
        <f t="shared" si="0"/>
        <v>0.32963784023506743</v>
      </c>
      <c r="G27" s="1">
        <f t="shared" si="5"/>
        <v>5.18</v>
      </c>
      <c r="H27" s="1">
        <f t="shared" si="6"/>
        <v>1.0543400000000001</v>
      </c>
      <c r="I27">
        <f t="shared" si="11"/>
        <v>2.8011474417114299</v>
      </c>
      <c r="J27">
        <f t="shared" si="1"/>
        <v>1.3424226808222062</v>
      </c>
      <c r="K27">
        <f t="shared" si="7"/>
        <v>-0.30827243148836347</v>
      </c>
      <c r="L27">
        <f t="shared" si="8"/>
        <v>22</v>
      </c>
      <c r="M27" s="1">
        <f t="shared" si="2"/>
        <v>0.19431601950306396</v>
      </c>
      <c r="N27" s="1">
        <f t="shared" si="12"/>
        <v>5.18</v>
      </c>
      <c r="O27" s="1">
        <f t="shared" si="13"/>
        <v>1.0543400000000001</v>
      </c>
      <c r="P27">
        <f t="shared" si="14"/>
        <v>2.6746556451467618</v>
      </c>
      <c r="Q27">
        <f t="shared" si="9"/>
        <v>1.3424226808222062</v>
      </c>
      <c r="R27">
        <f t="shared" si="10"/>
        <v>-0.61765612309015938</v>
      </c>
    </row>
    <row r="28" spans="1:18">
      <c r="E28">
        <v>23</v>
      </c>
      <c r="F28" s="1">
        <f t="shared" si="0"/>
        <v>0.35776608641973956</v>
      </c>
      <c r="G28" s="1">
        <f t="shared" si="5"/>
        <v>5.37</v>
      </c>
      <c r="H28" s="1">
        <f t="shared" si="6"/>
        <v>1.05681</v>
      </c>
      <c r="I28">
        <f t="shared" si="11"/>
        <v>2.8092773294272173</v>
      </c>
      <c r="J28">
        <f t="shared" si="1"/>
        <v>1.3617278360175928</v>
      </c>
      <c r="K28">
        <f t="shared" si="7"/>
        <v>-0.25409406476308216</v>
      </c>
      <c r="L28">
        <f t="shared" si="8"/>
        <v>23</v>
      </c>
      <c r="M28" s="1">
        <f t="shared" si="2"/>
        <v>0.21376141519841121</v>
      </c>
      <c r="N28" s="1">
        <f t="shared" si="12"/>
        <v>5.37</v>
      </c>
      <c r="O28" s="1">
        <f t="shared" si="13"/>
        <v>1.05681</v>
      </c>
      <c r="P28">
        <f t="shared" si="14"/>
        <v>2.7123985341577042</v>
      </c>
      <c r="Q28">
        <f t="shared" si="9"/>
        <v>1.3617278360175928</v>
      </c>
      <c r="R28">
        <f t="shared" si="10"/>
        <v>-0.56562503705454503</v>
      </c>
    </row>
    <row r="29" spans="1:18">
      <c r="E29">
        <v>24</v>
      </c>
      <c r="F29" s="1">
        <f t="shared" si="0"/>
        <v>0.38570927047707587</v>
      </c>
      <c r="G29" s="1">
        <f t="shared" si="5"/>
        <v>5.5600000000000005</v>
      </c>
      <c r="H29" s="1">
        <f t="shared" si="6"/>
        <v>1.05928</v>
      </c>
      <c r="I29">
        <f t="shared" si="11"/>
        <v>2.8131488755184431</v>
      </c>
      <c r="J29">
        <f t="shared" si="1"/>
        <v>1.3802112417116059</v>
      </c>
      <c r="K29">
        <f t="shared" si="7"/>
        <v>-0.20211388407009276</v>
      </c>
      <c r="L29">
        <f t="shared" si="8"/>
        <v>24</v>
      </c>
      <c r="M29" s="1">
        <f t="shared" si="2"/>
        <v>0.23393992351408974</v>
      </c>
      <c r="N29" s="1">
        <f t="shared" si="12"/>
        <v>5.5600000000000005</v>
      </c>
      <c r="O29" s="1">
        <f t="shared" si="13"/>
        <v>1.05928</v>
      </c>
      <c r="P29">
        <f t="shared" si="14"/>
        <v>2.7453303102496132</v>
      </c>
      <c r="Q29">
        <f t="shared" si="9"/>
        <v>1.3802112417116059</v>
      </c>
      <c r="R29">
        <f t="shared" si="10"/>
        <v>-0.51515848592582236</v>
      </c>
    </row>
    <row r="30" spans="1:18">
      <c r="E30">
        <v>25</v>
      </c>
      <c r="F30" s="1">
        <f t="shared" si="0"/>
        <v>0.41325915870513263</v>
      </c>
      <c r="G30" s="1">
        <f t="shared" si="5"/>
        <v>5.75</v>
      </c>
      <c r="H30" s="1">
        <f t="shared" si="6"/>
        <v>1.06175</v>
      </c>
      <c r="I30">
        <f t="shared" si="11"/>
        <v>2.8131795096139962</v>
      </c>
      <c r="J30">
        <f t="shared" si="1"/>
        <v>1.3979400086720377</v>
      </c>
      <c r="K30">
        <f t="shared" si="7"/>
        <v>-0.15222383198015085</v>
      </c>
      <c r="L30">
        <f t="shared" si="8"/>
        <v>25</v>
      </c>
      <c r="M30" s="1">
        <f t="shared" si="2"/>
        <v>0.25474000254667206</v>
      </c>
      <c r="N30" s="1">
        <f t="shared" si="12"/>
        <v>5.75</v>
      </c>
      <c r="O30" s="1">
        <f t="shared" si="13"/>
        <v>1.06175</v>
      </c>
      <c r="P30">
        <f t="shared" si="14"/>
        <v>2.7738004420396818</v>
      </c>
      <c r="Q30">
        <f t="shared" si="9"/>
        <v>1.3979400086720377</v>
      </c>
      <c r="R30">
        <f t="shared" si="10"/>
        <v>-0.46621066186630533</v>
      </c>
    </row>
    <row r="31" spans="1:18">
      <c r="E31">
        <v>26</v>
      </c>
      <c r="F31" s="1">
        <f t="shared" si="0"/>
        <v>0.44023462201031788</v>
      </c>
      <c r="G31" s="1">
        <f t="shared" si="5"/>
        <v>5.94</v>
      </c>
      <c r="H31" s="1">
        <f t="shared" si="6"/>
        <v>1.0642199999999999</v>
      </c>
      <c r="I31">
        <f t="shared" si="11"/>
        <v>2.8097475324193759</v>
      </c>
      <c r="J31">
        <f t="shared" si="1"/>
        <v>1.414973347970818</v>
      </c>
      <c r="K31">
        <f t="shared" si="7"/>
        <v>-0.10432183903065297</v>
      </c>
      <c r="L31">
        <f t="shared" si="8"/>
        <v>26</v>
      </c>
      <c r="M31" s="1">
        <f t="shared" si="2"/>
        <v>0.27604331882565158</v>
      </c>
      <c r="N31" s="1">
        <f t="shared" si="12"/>
        <v>5.94</v>
      </c>
      <c r="O31" s="1">
        <f t="shared" si="13"/>
        <v>1.0642199999999999</v>
      </c>
      <c r="P31">
        <f t="shared" si="14"/>
        <v>2.7981424699240196</v>
      </c>
      <c r="Q31">
        <f t="shared" si="9"/>
        <v>1.414973347970818</v>
      </c>
      <c r="R31">
        <f t="shared" si="10"/>
        <v>-0.41873534021778958</v>
      </c>
    </row>
    <row r="32" spans="1:18">
      <c r="E32">
        <v>27</v>
      </c>
      <c r="F32" s="1">
        <f t="shared" si="0"/>
        <v>0.46648352919830433</v>
      </c>
      <c r="G32" s="1">
        <f t="shared" ref="G32:G95" si="15">1+Kr*E32</f>
        <v>6.13</v>
      </c>
      <c r="H32" s="1">
        <f t="shared" ref="H32:H95" si="16">1+$C$8*$C$9*E32</f>
        <v>1.0666899999999999</v>
      </c>
      <c r="I32">
        <f t="shared" si="11"/>
        <v>2.8031965877500902</v>
      </c>
      <c r="J32">
        <f t="shared" si="1"/>
        <v>1.4313637641589874</v>
      </c>
      <c r="K32">
        <f t="shared" si="7"/>
        <v>-5.8311517476505516E-2</v>
      </c>
      <c r="L32">
        <f t="shared" si="8"/>
        <v>27</v>
      </c>
      <c r="M32" s="1">
        <f t="shared" si="2"/>
        <v>0.297727730880532</v>
      </c>
      <c r="N32" s="1">
        <f t="shared" si="12"/>
        <v>6.13</v>
      </c>
      <c r="O32" s="1">
        <f t="shared" si="13"/>
        <v>1.0666899999999999</v>
      </c>
      <c r="P32">
        <f t="shared" si="14"/>
        <v>2.8186710191542681</v>
      </c>
      <c r="Q32">
        <f t="shared" si="9"/>
        <v>1.4313637641589874</v>
      </c>
      <c r="R32">
        <f t="shared" si="10"/>
        <v>-0.37268623213391555</v>
      </c>
    </row>
    <row r="33" spans="5:18">
      <c r="E33">
        <v>28</v>
      </c>
      <c r="F33" s="1">
        <f t="shared" si="0"/>
        <v>0.49188303897152241</v>
      </c>
      <c r="G33" s="1">
        <f t="shared" si="15"/>
        <v>6.32</v>
      </c>
      <c r="H33" s="1">
        <f t="shared" si="16"/>
        <v>1.0691600000000001</v>
      </c>
      <c r="I33">
        <f t="shared" si="11"/>
        <v>2.7938396815711193</v>
      </c>
      <c r="J33">
        <f t="shared" si="1"/>
        <v>1.4471580313422192</v>
      </c>
      <c r="K33">
        <f t="shared" si="7"/>
        <v>-1.4101844426123953E-2</v>
      </c>
      <c r="L33">
        <f t="shared" si="8"/>
        <v>28</v>
      </c>
      <c r="M33" s="1">
        <f t="shared" si="2"/>
        <v>0.31967021791256284</v>
      </c>
      <c r="N33" s="1">
        <f t="shared" si="12"/>
        <v>6.32</v>
      </c>
      <c r="O33" s="1">
        <f t="shared" si="13"/>
        <v>1.0691600000000001</v>
      </c>
      <c r="P33">
        <f t="shared" si="14"/>
        <v>2.8356803960730681</v>
      </c>
      <c r="Q33">
        <f t="shared" si="9"/>
        <v>1.4471580313422192</v>
      </c>
      <c r="R33">
        <f t="shared" si="10"/>
        <v>-0.32801730593816464</v>
      </c>
    </row>
    <row r="34" spans="5:18">
      <c r="E34">
        <v>29</v>
      </c>
      <c r="F34" s="1">
        <f t="shared" si="0"/>
        <v>0.51633859539864679</v>
      </c>
      <c r="G34" s="1">
        <f t="shared" si="15"/>
        <v>6.51</v>
      </c>
      <c r="H34" s="1">
        <f t="shared" si="16"/>
        <v>1.0716300000000001</v>
      </c>
      <c r="I34">
        <f t="shared" si="11"/>
        <v>2.781962715859962</v>
      </c>
      <c r="J34">
        <f t="shared" si="1"/>
        <v>1.4623979978989561</v>
      </c>
      <c r="K34">
        <f t="shared" si="7"/>
        <v>2.8393156233372369E-2</v>
      </c>
      <c r="L34">
        <f t="shared" si="8"/>
        <v>29</v>
      </c>
      <c r="M34" s="1">
        <f t="shared" si="2"/>
        <v>0.34174962737795017</v>
      </c>
      <c r="N34" s="1">
        <f t="shared" si="12"/>
        <v>6.51</v>
      </c>
      <c r="O34" s="1">
        <f t="shared" si="13"/>
        <v>1.0716300000000001</v>
      </c>
      <c r="P34">
        <f t="shared" si="14"/>
        <v>2.849444277803951</v>
      </c>
      <c r="Q34">
        <f t="shared" si="9"/>
        <v>1.4623979978989561</v>
      </c>
      <c r="R34">
        <f t="shared" si="10"/>
        <v>-0.28468306391033688</v>
      </c>
    </row>
    <row r="35" spans="5:18">
      <c r="E35">
        <v>30</v>
      </c>
      <c r="F35" s="1">
        <f t="shared" si="0"/>
        <v>0.53978195908527349</v>
      </c>
      <c r="G35" s="1">
        <f t="shared" si="15"/>
        <v>6.7</v>
      </c>
      <c r="H35" s="1">
        <f t="shared" si="16"/>
        <v>1.0741000000000001</v>
      </c>
      <c r="I35">
        <f t="shared" si="11"/>
        <v>2.7678275497002311</v>
      </c>
      <c r="J35">
        <f t="shared" si="1"/>
        <v>1.4771212547196624</v>
      </c>
      <c r="K35">
        <f t="shared" si="7"/>
        <v>6.9254725856906549E-2</v>
      </c>
      <c r="L35">
        <f t="shared" si="8"/>
        <v>30</v>
      </c>
      <c r="M35" s="1">
        <f t="shared" si="2"/>
        <v>0.3638491375144956</v>
      </c>
      <c r="N35" s="1">
        <f t="shared" si="12"/>
        <v>6.7</v>
      </c>
      <c r="O35" s="1">
        <f t="shared" si="13"/>
        <v>1.0741000000000001</v>
      </c>
      <c r="P35">
        <f t="shared" si="14"/>
        <v>2.8602161300625237</v>
      </c>
      <c r="Q35">
        <f t="shared" si="9"/>
        <v>1.4771212547196624</v>
      </c>
      <c r="R35">
        <f t="shared" si="10"/>
        <v>-0.24263877054074762</v>
      </c>
    </row>
    <row r="36" spans="5:18">
      <c r="E36">
        <v>31</v>
      </c>
      <c r="F36" s="1">
        <f t="shared" si="0"/>
        <v>0.56216859552343623</v>
      </c>
      <c r="G36" s="1">
        <f t="shared" si="15"/>
        <v>6.89</v>
      </c>
      <c r="H36" s="1">
        <f t="shared" si="16"/>
        <v>1.07657</v>
      </c>
      <c r="I36">
        <f t="shared" si="11"/>
        <v>2.7516746240306631</v>
      </c>
      <c r="J36">
        <f t="shared" si="1"/>
        <v>1.4913616938342726</v>
      </c>
      <c r="K36">
        <f t="shared" si="7"/>
        <v>0.10855967178428214</v>
      </c>
      <c r="L36">
        <f t="shared" si="8"/>
        <v>31</v>
      </c>
      <c r="M36" s="1">
        <f t="shared" si="2"/>
        <v>0.38585835818775832</v>
      </c>
      <c r="N36" s="1">
        <f t="shared" si="12"/>
        <v>6.89</v>
      </c>
      <c r="O36" s="1">
        <f t="shared" si="13"/>
        <v>1.07657</v>
      </c>
      <c r="P36">
        <f t="shared" si="14"/>
        <v>2.8682300860362311</v>
      </c>
      <c r="Q36">
        <f t="shared" si="9"/>
        <v>1.4913616938342726</v>
      </c>
      <c r="R36">
        <f t="shared" si="10"/>
        <v>-0.20184063360991811</v>
      </c>
    </row>
    <row r="37" spans="5:18">
      <c r="E37">
        <v>32</v>
      </c>
      <c r="F37" s="1">
        <f t="shared" si="0"/>
        <v>0.58347470548709679</v>
      </c>
      <c r="G37" s="1">
        <f t="shared" si="15"/>
        <v>7.08</v>
      </c>
      <c r="H37" s="1">
        <f t="shared" si="16"/>
        <v>1.07904</v>
      </c>
      <c r="I37">
        <f t="shared" si="11"/>
        <v>2.7337251976604642</v>
      </c>
      <c r="J37">
        <f t="shared" si="1"/>
        <v>1.505149978319906</v>
      </c>
      <c r="K37">
        <f t="shared" si="7"/>
        <v>0.14638065333166642</v>
      </c>
      <c r="L37">
        <f t="shared" si="8"/>
        <v>32</v>
      </c>
      <c r="M37" s="1">
        <f t="shared" si="2"/>
        <v>0.40767502279310724</v>
      </c>
      <c r="N37" s="1">
        <f t="shared" si="12"/>
        <v>7.08</v>
      </c>
      <c r="O37" s="1">
        <f t="shared" si="13"/>
        <v>1.07904</v>
      </c>
      <c r="P37">
        <f t="shared" si="14"/>
        <v>2.8737020949736634</v>
      </c>
      <c r="Q37">
        <f t="shared" si="9"/>
        <v>1.505149978319906</v>
      </c>
      <c r="R37">
        <f t="shared" si="10"/>
        <v>-0.16224594223733499</v>
      </c>
    </row>
    <row r="38" spans="5:18">
      <c r="E38">
        <v>33</v>
      </c>
      <c r="F38" s="1">
        <f t="shared" ref="F38:F69" si="17">Kr*E38*((G38^(n-1)+L*cR*H38^(n-1))/(G38^n+L*H38^n))</f>
        <v>0.60369413165383157</v>
      </c>
      <c r="G38" s="1">
        <f t="shared" si="15"/>
        <v>7.2700000000000005</v>
      </c>
      <c r="H38" s="1">
        <f t="shared" si="16"/>
        <v>1.08151</v>
      </c>
      <c r="I38">
        <f t="shared" si="11"/>
        <v>2.7141832455501893</v>
      </c>
      <c r="J38">
        <f t="shared" ref="J38:J69" si="18">LOG(parprO2)</f>
        <v>1.5185139398778875</v>
      </c>
      <c r="K38">
        <f t="shared" si="7"/>
        <v>0.18278645096678878</v>
      </c>
      <c r="L38">
        <f t="shared" si="8"/>
        <v>33</v>
      </c>
      <c r="M38" s="1">
        <f t="shared" ref="M38:M69" si="19">Kr*L38*((N38^(n-1)+LB*cR*O38^(n-1))/(N38^n+LB*O38^n))</f>
        <v>0.42920625247365585</v>
      </c>
      <c r="N38" s="1">
        <f t="shared" si="12"/>
        <v>7.2700000000000005</v>
      </c>
      <c r="O38" s="1">
        <f t="shared" si="13"/>
        <v>1.08151</v>
      </c>
      <c r="P38">
        <f t="shared" si="14"/>
        <v>2.8768312062428736</v>
      </c>
      <c r="Q38">
        <f t="shared" si="9"/>
        <v>1.5185139398778875</v>
      </c>
      <c r="R38">
        <f t="shared" si="10"/>
        <v>-0.12381316727114167</v>
      </c>
    </row>
    <row r="39" spans="5:18">
      <c r="E39">
        <v>34</v>
      </c>
      <c r="F39" s="1">
        <f t="shared" si="17"/>
        <v>0.6228353205019741</v>
      </c>
      <c r="G39" s="1">
        <f t="shared" si="15"/>
        <v>7.46</v>
      </c>
      <c r="H39" s="1">
        <f t="shared" si="16"/>
        <v>1.0839799999999999</v>
      </c>
      <c r="I39">
        <f t="shared" si="11"/>
        <v>2.6932370691932359</v>
      </c>
      <c r="J39">
        <f t="shared" si="18"/>
        <v>1.5314789170422551</v>
      </c>
      <c r="K39">
        <f t="shared" si="7"/>
        <v>0.21784221768498394</v>
      </c>
      <c r="L39">
        <f t="shared" si="8"/>
        <v>34</v>
      </c>
      <c r="M39" s="1">
        <f t="shared" si="19"/>
        <v>0.45036939931175435</v>
      </c>
      <c r="N39" s="1">
        <f t="shared" si="12"/>
        <v>7.46</v>
      </c>
      <c r="O39" s="1">
        <f t="shared" si="13"/>
        <v>1.0839799999999999</v>
      </c>
      <c r="P39">
        <f t="shared" si="14"/>
        <v>2.8778008969869231</v>
      </c>
      <c r="Q39">
        <f t="shared" si="9"/>
        <v>1.5314789170422551</v>
      </c>
      <c r="R39">
        <f t="shared" si="10"/>
        <v>-8.6502029693624749E-2</v>
      </c>
    </row>
    <row r="40" spans="5:18">
      <c r="E40">
        <v>35</v>
      </c>
      <c r="F40" s="1">
        <f t="shared" si="17"/>
        <v>0.64091846582383727</v>
      </c>
      <c r="G40" s="1">
        <f t="shared" si="15"/>
        <v>7.65</v>
      </c>
      <c r="H40" s="1">
        <f t="shared" si="16"/>
        <v>1.0864499999999999</v>
      </c>
      <c r="I40">
        <f t="shared" si="11"/>
        <v>2.6710606652749873</v>
      </c>
      <c r="J40">
        <f t="shared" si="18"/>
        <v>1.5440680443502757</v>
      </c>
      <c r="K40">
        <f t="shared" si="7"/>
        <v>0.2516097124018612</v>
      </c>
      <c r="L40">
        <f t="shared" si="8"/>
        <v>35</v>
      </c>
      <c r="M40" s="1">
        <f t="shared" si="19"/>
        <v>0.47109249586973512</v>
      </c>
      <c r="N40" s="1">
        <f t="shared" si="12"/>
        <v>7.65</v>
      </c>
      <c r="O40" s="1">
        <f t="shared" si="13"/>
        <v>1.0864499999999999</v>
      </c>
      <c r="P40">
        <f t="shared" si="14"/>
        <v>2.8767803824509146</v>
      </c>
      <c r="Q40">
        <f t="shared" si="9"/>
        <v>1.5440680443502757</v>
      </c>
      <c r="R40">
        <f t="shared" si="10"/>
        <v>-5.0273542498805501E-2</v>
      </c>
    </row>
    <row r="41" spans="5:18">
      <c r="E41">
        <v>36</v>
      </c>
      <c r="F41" s="1">
        <f t="shared" si="17"/>
        <v>0.65797291408467173</v>
      </c>
      <c r="G41" s="1">
        <f t="shared" si="15"/>
        <v>7.84</v>
      </c>
      <c r="H41" s="1">
        <f t="shared" si="16"/>
        <v>1.0889199999999999</v>
      </c>
      <c r="I41">
        <f t="shared" si="11"/>
        <v>2.6478148939222117</v>
      </c>
      <c r="J41">
        <f t="shared" si="18"/>
        <v>1.5563025007672873</v>
      </c>
      <c r="K41">
        <f t="shared" si="7"/>
        <v>0.28414751574407759</v>
      </c>
      <c r="L41">
        <f t="shared" si="8"/>
        <v>36</v>
      </c>
      <c r="M41" s="1">
        <f t="shared" si="19"/>
        <v>0.49131435370878102</v>
      </c>
      <c r="N41" s="1">
        <f t="shared" si="12"/>
        <v>7.84</v>
      </c>
      <c r="O41" s="1">
        <f t="shared" si="13"/>
        <v>1.0889199999999999</v>
      </c>
      <c r="P41">
        <f t="shared" si="14"/>
        <v>2.8739258703280415</v>
      </c>
      <c r="Q41">
        <f t="shared" si="9"/>
        <v>1.5563025007672873</v>
      </c>
      <c r="R41">
        <f t="shared" si="10"/>
        <v>-1.509003101132453E-2</v>
      </c>
    </row>
    <row r="42" spans="5:18">
      <c r="E42">
        <v>37</v>
      </c>
      <c r="F42" s="1">
        <f t="shared" si="17"/>
        <v>0.67403487429454312</v>
      </c>
      <c r="G42" s="1">
        <f t="shared" si="15"/>
        <v>8.0300000000000011</v>
      </c>
      <c r="H42" s="1">
        <f t="shared" si="16"/>
        <v>1.0913900000000001</v>
      </c>
      <c r="I42">
        <f t="shared" si="11"/>
        <v>2.6236484825766695</v>
      </c>
      <c r="J42">
        <f t="shared" si="18"/>
        <v>1.568201724066995</v>
      </c>
      <c r="K42">
        <f t="shared" si="7"/>
        <v>0.31551122900093898</v>
      </c>
      <c r="L42">
        <f t="shared" si="8"/>
        <v>37</v>
      </c>
      <c r="M42" s="1">
        <f t="shared" si="19"/>
        <v>0.51098436320748475</v>
      </c>
      <c r="N42" s="1">
        <f t="shared" si="12"/>
        <v>8.0300000000000011</v>
      </c>
      <c r="O42" s="1">
        <f t="shared" si="13"/>
        <v>1.0913900000000001</v>
      </c>
      <c r="P42">
        <f t="shared" si="14"/>
        <v>2.8693817362579708</v>
      </c>
      <c r="Q42">
        <f t="shared" si="9"/>
        <v>1.568201724066995</v>
      </c>
      <c r="R42">
        <f t="shared" si="10"/>
        <v>1.9084863985285246E-2</v>
      </c>
    </row>
    <row r="43" spans="5:18">
      <c r="E43">
        <v>38</v>
      </c>
      <c r="F43" s="1">
        <f t="shared" si="17"/>
        <v>0.68914544638328734</v>
      </c>
      <c r="G43" s="1">
        <f t="shared" si="15"/>
        <v>8.2199999999999989</v>
      </c>
      <c r="H43" s="1">
        <f t="shared" si="16"/>
        <v>1.0938600000000001</v>
      </c>
      <c r="I43">
        <f t="shared" si="11"/>
        <v>2.5986988962989477</v>
      </c>
      <c r="J43">
        <f t="shared" si="18"/>
        <v>1.5797835966168101</v>
      </c>
      <c r="K43">
        <f t="shared" si="7"/>
        <v>0.34575365723891555</v>
      </c>
      <c r="L43">
        <f t="shared" si="8"/>
        <v>38</v>
      </c>
      <c r="M43" s="1">
        <f t="shared" si="19"/>
        <v>0.53006205157690867</v>
      </c>
      <c r="N43" s="1">
        <f t="shared" si="12"/>
        <v>8.2199999999999989</v>
      </c>
      <c r="O43" s="1">
        <f t="shared" si="13"/>
        <v>1.0938600000000001</v>
      </c>
      <c r="P43">
        <f t="shared" si="14"/>
        <v>2.8632816086064303</v>
      </c>
      <c r="Q43">
        <f t="shared" si="9"/>
        <v>1.5797835966168101</v>
      </c>
      <c r="R43">
        <f t="shared" si="10"/>
        <v>5.2286196566619168E-2</v>
      </c>
    </row>
    <row r="44" spans="5:18">
      <c r="E44">
        <v>39</v>
      </c>
      <c r="F44" s="1">
        <f t="shared" si="17"/>
        <v>0.70334896159078109</v>
      </c>
      <c r="G44" s="1">
        <f t="shared" si="15"/>
        <v>8.41</v>
      </c>
      <c r="H44" s="1">
        <f t="shared" si="16"/>
        <v>1.09633</v>
      </c>
      <c r="I44">
        <f t="shared" si="11"/>
        <v>2.5730931003994884</v>
      </c>
      <c r="J44">
        <f t="shared" si="18"/>
        <v>1.5910646070264991</v>
      </c>
      <c r="K44">
        <f t="shared" si="7"/>
        <v>0.37492497771401434</v>
      </c>
      <c r="L44">
        <f t="shared" si="8"/>
        <v>39</v>
      </c>
      <c r="M44" s="1">
        <f t="shared" si="19"/>
        <v>0.54851645622743428</v>
      </c>
      <c r="N44" s="1">
        <f t="shared" si="12"/>
        <v>8.41</v>
      </c>
      <c r="O44" s="1">
        <f t="shared" si="13"/>
        <v>1.09633</v>
      </c>
      <c r="P44">
        <f t="shared" si="14"/>
        <v>2.855749358156872</v>
      </c>
      <c r="Q44">
        <f t="shared" si="9"/>
        <v>1.5910646070264991</v>
      </c>
      <c r="R44">
        <f t="shared" si="10"/>
        <v>8.4547736282954741E-2</v>
      </c>
    </row>
    <row r="45" spans="5:18">
      <c r="E45">
        <v>40</v>
      </c>
      <c r="F45" s="1">
        <f t="shared" si="17"/>
        <v>0.71669161488110888</v>
      </c>
      <c r="G45" s="1">
        <f t="shared" si="15"/>
        <v>8.6</v>
      </c>
      <c r="H45" s="1">
        <f t="shared" si="16"/>
        <v>1.0988</v>
      </c>
      <c r="I45">
        <f t="shared" si="11"/>
        <v>2.5469482368397895</v>
      </c>
      <c r="J45">
        <f t="shared" si="18"/>
        <v>1.6020599913279623</v>
      </c>
      <c r="K45">
        <f t="shared" si="7"/>
        <v>0.40307289477195685</v>
      </c>
      <c r="L45">
        <f t="shared" si="8"/>
        <v>40</v>
      </c>
      <c r="M45" s="1">
        <f t="shared" si="19"/>
        <v>0.56632536756604968</v>
      </c>
      <c r="N45" s="1">
        <f t="shared" si="12"/>
        <v>8.6</v>
      </c>
      <c r="O45" s="1">
        <f t="shared" si="13"/>
        <v>1.0988</v>
      </c>
      <c r="P45">
        <f t="shared" si="14"/>
        <v>2.8468999933235852</v>
      </c>
      <c r="Q45">
        <f t="shared" si="9"/>
        <v>1.6020599913279623</v>
      </c>
      <c r="R45">
        <f t="shared" si="10"/>
        <v>0.11590199646504112</v>
      </c>
    </row>
    <row r="46" spans="5:18">
      <c r="E46">
        <v>41</v>
      </c>
      <c r="F46" s="1">
        <f t="shared" si="17"/>
        <v>0.72922036144758839</v>
      </c>
      <c r="G46" s="1">
        <f t="shared" si="15"/>
        <v>8.7899999999999991</v>
      </c>
      <c r="H46" s="1">
        <f t="shared" si="16"/>
        <v>1.10127</v>
      </c>
      <c r="I46">
        <f t="shared" si="11"/>
        <v>2.5203722319038211</v>
      </c>
      <c r="J46">
        <f t="shared" si="18"/>
        <v>1.6127838567197355</v>
      </c>
      <c r="K46">
        <f t="shared" si="7"/>
        <v>0.43024278242568581</v>
      </c>
      <c r="L46">
        <f t="shared" si="8"/>
        <v>41</v>
      </c>
      <c r="M46" s="1">
        <f t="shared" si="19"/>
        <v>0.58347448990493989</v>
      </c>
      <c r="N46" s="1">
        <f t="shared" si="12"/>
        <v>8.7899999999999991</v>
      </c>
      <c r="O46" s="1">
        <f t="shared" si="13"/>
        <v>1.10127</v>
      </c>
      <c r="P46">
        <f t="shared" si="14"/>
        <v>2.8368404646726915</v>
      </c>
      <c r="Q46">
        <f t="shared" si="9"/>
        <v>1.6127838567197355</v>
      </c>
      <c r="R46">
        <f t="shared" si="10"/>
        <v>0.14638026808962259</v>
      </c>
    </row>
    <row r="47" spans="5:18">
      <c r="E47">
        <v>42</v>
      </c>
      <c r="F47" s="1">
        <f t="shared" si="17"/>
        <v>0.74098204562228465</v>
      </c>
      <c r="G47" s="1">
        <f t="shared" si="15"/>
        <v>8.98</v>
      </c>
      <c r="H47" s="1">
        <f t="shared" si="16"/>
        <v>1.1037399999999999</v>
      </c>
      <c r="I47">
        <f t="shared" si="11"/>
        <v>2.4934643492177426</v>
      </c>
      <c r="J47">
        <f t="shared" si="18"/>
        <v>1.6232492903979006</v>
      </c>
      <c r="K47">
        <f t="shared" si="7"/>
        <v>0.45647781576133473</v>
      </c>
      <c r="L47">
        <f t="shared" si="8"/>
        <v>42</v>
      </c>
      <c r="M47" s="1">
        <f t="shared" si="19"/>
        <v>0.5999565623806008</v>
      </c>
      <c r="N47" s="1">
        <f t="shared" si="12"/>
        <v>8.98</v>
      </c>
      <c r="O47" s="1">
        <f t="shared" si="13"/>
        <v>1.1037399999999999</v>
      </c>
      <c r="P47">
        <f t="shared" si="14"/>
        <v>2.8256703844458237</v>
      </c>
      <c r="Q47">
        <f t="shared" si="9"/>
        <v>1.6232492903979006</v>
      </c>
      <c r="R47">
        <f t="shared" si="10"/>
        <v>0.17601265748469344</v>
      </c>
    </row>
    <row r="48" spans="5:18">
      <c r="E48">
        <v>43</v>
      </c>
      <c r="F48" s="1">
        <f t="shared" si="17"/>
        <v>0.75202272972792983</v>
      </c>
      <c r="G48" s="1">
        <f t="shared" si="15"/>
        <v>9.17</v>
      </c>
      <c r="H48" s="1">
        <f t="shared" si="16"/>
        <v>1.1062099999999999</v>
      </c>
      <c r="I48">
        <f t="shared" si="11"/>
        <v>2.4663156992732529</v>
      </c>
      <c r="J48">
        <f t="shared" si="18"/>
        <v>1.6334684555795864</v>
      </c>
      <c r="K48">
        <f t="shared" si="7"/>
        <v>0.48181909226059416</v>
      </c>
      <c r="L48">
        <f t="shared" si="8"/>
        <v>43</v>
      </c>
      <c r="M48" s="1">
        <f t="shared" si="19"/>
        <v>0.61577047441035004</v>
      </c>
      <c r="N48" s="1">
        <f t="shared" si="12"/>
        <v>9.17</v>
      </c>
      <c r="O48" s="1">
        <f t="shared" si="13"/>
        <v>1.1062099999999999</v>
      </c>
      <c r="P48">
        <f t="shared" si="14"/>
        <v>2.8134826678044358</v>
      </c>
      <c r="Q48">
        <f t="shared" si="9"/>
        <v>1.6334684555795864</v>
      </c>
      <c r="R48">
        <f t="shared" si="10"/>
        <v>0.20482812650204532</v>
      </c>
    </row>
    <row r="49" spans="5:18">
      <c r="E49">
        <v>44</v>
      </c>
      <c r="F49" s="1">
        <f t="shared" si="17"/>
        <v>0.76238719161708501</v>
      </c>
      <c r="G49" s="1">
        <f t="shared" si="15"/>
        <v>9.36</v>
      </c>
      <c r="H49" s="1">
        <f t="shared" si="16"/>
        <v>1.1086800000000001</v>
      </c>
      <c r="I49">
        <f t="shared" si="11"/>
        <v>2.4390097141537548</v>
      </c>
      <c r="J49">
        <f t="shared" si="18"/>
        <v>1.6434526764861874</v>
      </c>
      <c r="K49">
        <f t="shared" si="7"/>
        <v>0.50630574404935547</v>
      </c>
      <c r="L49">
        <f t="shared" si="8"/>
        <v>44</v>
      </c>
      <c r="M49" s="1">
        <f t="shared" si="19"/>
        <v>0.63092040286820528</v>
      </c>
      <c r="N49" s="1">
        <f t="shared" si="12"/>
        <v>9.36</v>
      </c>
      <c r="O49" s="1">
        <f t="shared" si="13"/>
        <v>1.1086800000000001</v>
      </c>
      <c r="P49">
        <f t="shared" si="14"/>
        <v>2.8003641029351845</v>
      </c>
      <c r="Q49">
        <f t="shared" si="9"/>
        <v>1.6434526764861874</v>
      </c>
      <c r="R49">
        <f t="shared" si="10"/>
        <v>0.2328545340750498</v>
      </c>
    </row>
    <row r="50" spans="5:18">
      <c r="E50">
        <v>45</v>
      </c>
      <c r="F50" s="1">
        <f t="shared" si="17"/>
        <v>0.77211856205961193</v>
      </c>
      <c r="G50" s="1">
        <f t="shared" si="15"/>
        <v>9.5500000000000007</v>
      </c>
      <c r="H50" s="1">
        <f t="shared" si="16"/>
        <v>1.1111500000000001</v>
      </c>
      <c r="I50">
        <f t="shared" si="11"/>
        <v>2.4116225941204088</v>
      </c>
      <c r="J50">
        <f t="shared" si="18"/>
        <v>1.6532125137753437</v>
      </c>
      <c r="K50">
        <f t="shared" si="7"/>
        <v>0.52997504199686329</v>
      </c>
      <c r="L50">
        <f t="shared" si="8"/>
        <v>45</v>
      </c>
      <c r="M50" s="1">
        <f t="shared" si="19"/>
        <v>0.64541499128539526</v>
      </c>
      <c r="N50" s="1">
        <f t="shared" si="12"/>
        <v>9.5500000000000007</v>
      </c>
      <c r="O50" s="1">
        <f t="shared" si="13"/>
        <v>1.1111500000000001</v>
      </c>
      <c r="P50">
        <f t="shared" si="14"/>
        <v>2.7863958571731895</v>
      </c>
      <c r="Q50">
        <f t="shared" si="9"/>
        <v>1.6532125137753437</v>
      </c>
      <c r="R50">
        <f t="shared" si="10"/>
        <v>0.26011867831970731</v>
      </c>
    </row>
    <row r="51" spans="5:18">
      <c r="E51">
        <v>46</v>
      </c>
      <c r="F51" s="1">
        <f t="shared" si="17"/>
        <v>0.78125807619336385</v>
      </c>
      <c r="G51" s="1">
        <f t="shared" si="15"/>
        <v>9.74</v>
      </c>
      <c r="H51" s="1">
        <f t="shared" si="16"/>
        <v>1.1136200000000001</v>
      </c>
      <c r="I51">
        <f t="shared" si="11"/>
        <v>2.384223731050287</v>
      </c>
      <c r="J51">
        <f t="shared" si="18"/>
        <v>1.6627578316815741</v>
      </c>
      <c r="K51">
        <f t="shared" si="7"/>
        <v>0.55286249250155095</v>
      </c>
      <c r="L51">
        <f t="shared" si="8"/>
        <v>46</v>
      </c>
      <c r="M51" s="1">
        <f t="shared" si="19"/>
        <v>0.65926658525183857</v>
      </c>
      <c r="N51" s="1">
        <f t="shared" si="12"/>
        <v>9.74</v>
      </c>
      <c r="O51" s="1">
        <f t="shared" si="13"/>
        <v>1.1136200000000001</v>
      </c>
      <c r="P51">
        <f t="shared" si="14"/>
        <v>2.7716539260593294</v>
      </c>
      <c r="Q51">
        <f t="shared" si="9"/>
        <v>1.6627578316815741</v>
      </c>
      <c r="R51">
        <f t="shared" si="10"/>
        <v>0.2866463385335607</v>
      </c>
    </row>
    <row r="52" spans="5:18">
      <c r="E52">
        <v>47</v>
      </c>
      <c r="F52" s="1">
        <f t="shared" si="17"/>
        <v>0.7898449165424396</v>
      </c>
      <c r="G52" s="1">
        <f t="shared" si="15"/>
        <v>9.93</v>
      </c>
      <c r="H52" s="1">
        <f t="shared" si="16"/>
        <v>1.11609</v>
      </c>
      <c r="I52">
        <f t="shared" si="11"/>
        <v>2.3568761123775253</v>
      </c>
      <c r="J52">
        <f t="shared" si="18"/>
        <v>1.6720978579357175</v>
      </c>
      <c r="K52">
        <f t="shared" si="7"/>
        <v>0.57500192771307845</v>
      </c>
      <c r="L52">
        <f t="shared" si="8"/>
        <v>47</v>
      </c>
      <c r="M52" s="1">
        <f t="shared" si="19"/>
        <v>0.67249053295934913</v>
      </c>
      <c r="N52" s="1">
        <f t="shared" si="12"/>
        <v>9.93</v>
      </c>
      <c r="O52" s="1">
        <f t="shared" si="13"/>
        <v>1.11609</v>
      </c>
      <c r="P52">
        <f t="shared" si="14"/>
        <v>2.7562095318474538</v>
      </c>
      <c r="Q52">
        <f t="shared" si="9"/>
        <v>1.6720978579357175</v>
      </c>
      <c r="R52">
        <f t="shared" si="10"/>
        <v>0.31246231660678897</v>
      </c>
    </row>
    <row r="53" spans="5:18">
      <c r="E53">
        <v>48</v>
      </c>
      <c r="F53" s="1">
        <f t="shared" si="17"/>
        <v>0.79791612836491055</v>
      </c>
      <c r="G53" s="1">
        <f t="shared" si="15"/>
        <v>10.120000000000001</v>
      </c>
      <c r="H53" s="1">
        <f t="shared" si="16"/>
        <v>1.11856</v>
      </c>
      <c r="I53">
        <f t="shared" si="11"/>
        <v>2.3296367081227416</v>
      </c>
      <c r="J53">
        <f t="shared" si="18"/>
        <v>1.6812412373755872</v>
      </c>
      <c r="K53">
        <f t="shared" si="7"/>
        <v>0.5964255898571531</v>
      </c>
      <c r="L53">
        <f t="shared" si="8"/>
        <v>48</v>
      </c>
      <c r="M53" s="1">
        <f t="shared" si="19"/>
        <v>0.68510455552709237</v>
      </c>
      <c r="N53" s="1">
        <f t="shared" si="12"/>
        <v>10.120000000000001</v>
      </c>
      <c r="O53" s="1">
        <f t="shared" si="13"/>
        <v>1.11856</v>
      </c>
      <c r="P53">
        <f t="shared" si="14"/>
        <v>2.7401294774851426</v>
      </c>
      <c r="Q53">
        <f t="shared" si="9"/>
        <v>1.6812412373755872</v>
      </c>
      <c r="R53">
        <f t="shared" si="10"/>
        <v>0.33759047748840304</v>
      </c>
    </row>
    <row r="54" spans="5:18">
      <c r="E54">
        <v>49</v>
      </c>
      <c r="F54" s="1">
        <f t="shared" si="17"/>
        <v>0.80550659115230439</v>
      </c>
      <c r="G54" s="1">
        <f t="shared" si="15"/>
        <v>10.31</v>
      </c>
      <c r="H54" s="1">
        <f t="shared" si="16"/>
        <v>1.12103</v>
      </c>
      <c r="I54">
        <f t="shared" si="11"/>
        <v>2.3025568427739835</v>
      </c>
      <c r="J54">
        <f t="shared" si="18"/>
        <v>1.6901960800285136</v>
      </c>
      <c r="K54">
        <f t="shared" si="7"/>
        <v>0.61716421025221424</v>
      </c>
      <c r="L54">
        <f t="shared" si="8"/>
        <v>49</v>
      </c>
      <c r="M54" s="1">
        <f t="shared" si="19"/>
        <v>0.69712818835350565</v>
      </c>
      <c r="N54" s="1">
        <f t="shared" si="12"/>
        <v>10.31</v>
      </c>
      <c r="O54" s="1">
        <f t="shared" si="13"/>
        <v>1.12103</v>
      </c>
      <c r="P54">
        <f t="shared" si="14"/>
        <v>2.723476461562953</v>
      </c>
      <c r="Q54">
        <f t="shared" si="9"/>
        <v>1.6901960800285136</v>
      </c>
      <c r="R54">
        <f t="shared" si="10"/>
        <v>0.36205378845333241</v>
      </c>
    </row>
    <row r="55" spans="5:18">
      <c r="E55">
        <v>50</v>
      </c>
      <c r="F55" s="1">
        <f t="shared" si="17"/>
        <v>0.81264903287486911</v>
      </c>
      <c r="G55" s="1">
        <f t="shared" si="15"/>
        <v>10.5</v>
      </c>
      <c r="H55" s="1">
        <f t="shared" si="16"/>
        <v>1.1234999999999999</v>
      </c>
      <c r="I55">
        <f t="shared" si="11"/>
        <v>2.2756825531534934</v>
      </c>
      <c r="J55">
        <f t="shared" si="18"/>
        <v>1.6989700043360187</v>
      </c>
      <c r="K55">
        <f t="shared" si="7"/>
        <v>0.63724708353584014</v>
      </c>
      <c r="L55">
        <f t="shared" si="8"/>
        <v>50</v>
      </c>
      <c r="M55" s="1">
        <f t="shared" si="19"/>
        <v>0.7085822921675351</v>
      </c>
      <c r="N55" s="1">
        <f t="shared" si="12"/>
        <v>10.5</v>
      </c>
      <c r="O55" s="1">
        <f t="shared" si="13"/>
        <v>1.1234999999999999</v>
      </c>
      <c r="P55">
        <f t="shared" si="14"/>
        <v>2.7063093591848206</v>
      </c>
      <c r="Q55">
        <f t="shared" si="9"/>
        <v>1.6989700043360187</v>
      </c>
      <c r="R55">
        <f t="shared" si="10"/>
        <v>0.38587435699767342</v>
      </c>
    </row>
    <row r="56" spans="5:18">
      <c r="E56">
        <v>51</v>
      </c>
      <c r="F56" s="1">
        <f t="shared" si="17"/>
        <v>0.81937407600971757</v>
      </c>
      <c r="G56" s="1">
        <f t="shared" si="15"/>
        <v>10.69</v>
      </c>
      <c r="H56" s="1">
        <f t="shared" si="16"/>
        <v>1.1259699999999999</v>
      </c>
      <c r="I56">
        <f t="shared" si="11"/>
        <v>2.2490549329433902</v>
      </c>
      <c r="J56">
        <f t="shared" si="18"/>
        <v>1.7075701760979363</v>
      </c>
      <c r="K56">
        <f t="shared" si="7"/>
        <v>0.65670213755421203</v>
      </c>
      <c r="L56">
        <f t="shared" si="8"/>
        <v>51</v>
      </c>
      <c r="M56" s="1">
        <f t="shared" si="19"/>
        <v>0.71948863060058976</v>
      </c>
      <c r="N56" s="1">
        <f t="shared" si="12"/>
        <v>10.69</v>
      </c>
      <c r="O56" s="1">
        <f t="shared" si="13"/>
        <v>1.1259699999999999</v>
      </c>
      <c r="P56">
        <f t="shared" si="14"/>
        <v>2.6886834731858209</v>
      </c>
      <c r="Q56">
        <f t="shared" si="9"/>
        <v>1.7075701760979363</v>
      </c>
      <c r="R56">
        <f t="shared" si="10"/>
        <v>0.40907346725338711</v>
      </c>
    </row>
    <row r="57" spans="5:18">
      <c r="E57">
        <v>52</v>
      </c>
      <c r="F57" s="1">
        <f t="shared" si="17"/>
        <v>0.82571030649732058</v>
      </c>
      <c r="G57" s="1">
        <f t="shared" si="15"/>
        <v>10.88</v>
      </c>
      <c r="H57" s="1">
        <f t="shared" si="16"/>
        <v>1.1284399999999999</v>
      </c>
      <c r="I57">
        <f t="shared" si="11"/>
        <v>2.2227104642168323</v>
      </c>
      <c r="J57">
        <f t="shared" si="18"/>
        <v>1.7160033436347992</v>
      </c>
      <c r="K57">
        <f t="shared" si="7"/>
        <v>0.67555599931026089</v>
      </c>
      <c r="L57">
        <f t="shared" si="8"/>
        <v>52</v>
      </c>
      <c r="M57" s="1">
        <f t="shared" si="19"/>
        <v>0.72986950985379495</v>
      </c>
      <c r="N57" s="1">
        <f t="shared" si="12"/>
        <v>10.88</v>
      </c>
      <c r="O57" s="1">
        <f t="shared" si="13"/>
        <v>1.1284399999999999</v>
      </c>
      <c r="P57">
        <f t="shared" si="14"/>
        <v>2.6706507596222253</v>
      </c>
      <c r="Q57">
        <f t="shared" si="9"/>
        <v>1.7160033436347992</v>
      </c>
      <c r="R57">
        <f t="shared" si="10"/>
        <v>0.43167161486347105</v>
      </c>
    </row>
    <row r="58" spans="5:18">
      <c r="E58">
        <v>53</v>
      </c>
      <c r="F58" s="1">
        <f t="shared" si="17"/>
        <v>0.83168435856050438</v>
      </c>
      <c r="G58" s="1">
        <f t="shared" si="15"/>
        <v>11.07</v>
      </c>
      <c r="H58" s="1">
        <f t="shared" si="16"/>
        <v>1.1309100000000001</v>
      </c>
      <c r="I58">
        <f t="shared" si="11"/>
        <v>2.1966813360978481</v>
      </c>
      <c r="J58">
        <f t="shared" si="18"/>
        <v>1.7242758696007889</v>
      </c>
      <c r="K58">
        <f t="shared" si="7"/>
        <v>0.69383405731500181</v>
      </c>
      <c r="L58">
        <f t="shared" si="8"/>
        <v>53</v>
      </c>
      <c r="M58" s="1">
        <f t="shared" si="19"/>
        <v>0.7397474752787464</v>
      </c>
      <c r="N58" s="1">
        <f t="shared" si="12"/>
        <v>11.07</v>
      </c>
      <c r="O58" s="1">
        <f t="shared" si="13"/>
        <v>1.1309100000000001</v>
      </c>
      <c r="P58">
        <f t="shared" si="14"/>
        <v>2.652260030989297</v>
      </c>
      <c r="Q58">
        <f t="shared" si="9"/>
        <v>1.7242758696007889</v>
      </c>
      <c r="R58">
        <f t="shared" si="10"/>
        <v>0.45368854029679667</v>
      </c>
    </row>
    <row r="59" spans="5:18">
      <c r="E59">
        <v>54</v>
      </c>
      <c r="F59" s="1">
        <f t="shared" si="17"/>
        <v>0.83732100981609614</v>
      </c>
      <c r="G59" s="1">
        <f t="shared" si="15"/>
        <v>11.26</v>
      </c>
      <c r="H59" s="1">
        <f t="shared" si="16"/>
        <v>1.1333800000000001</v>
      </c>
      <c r="I59">
        <f t="shared" si="11"/>
        <v>2.1709957505393933</v>
      </c>
      <c r="J59">
        <f t="shared" si="18"/>
        <v>1.7323937598229686</v>
      </c>
      <c r="K59">
        <f t="shared" si="7"/>
        <v>0.71156052064168862</v>
      </c>
      <c r="L59">
        <f t="shared" si="8"/>
        <v>54</v>
      </c>
      <c r="M59" s="1">
        <f t="shared" si="19"/>
        <v>0.74914505931806075</v>
      </c>
      <c r="N59" s="1">
        <f t="shared" si="12"/>
        <v>11.26</v>
      </c>
      <c r="O59" s="1">
        <f t="shared" si="13"/>
        <v>1.1333800000000001</v>
      </c>
      <c r="P59">
        <f t="shared" si="14"/>
        <v>2.6335571401927687</v>
      </c>
      <c r="Q59">
        <f t="shared" si="9"/>
        <v>1.7323937598229686</v>
      </c>
      <c r="R59">
        <f t="shared" si="10"/>
        <v>0.47514326061063267</v>
      </c>
    </row>
    <row r="60" spans="5:18">
      <c r="E60">
        <v>55</v>
      </c>
      <c r="F60" s="1">
        <f t="shared" si="17"/>
        <v>0.84264328234529307</v>
      </c>
      <c r="G60" s="1">
        <f t="shared" si="15"/>
        <v>11.45</v>
      </c>
      <c r="H60" s="1">
        <f t="shared" si="16"/>
        <v>1.13585</v>
      </c>
      <c r="I60">
        <f t="shared" si="11"/>
        <v>2.1456782151380684</v>
      </c>
      <c r="J60">
        <f t="shared" si="18"/>
        <v>1.7403626894942439</v>
      </c>
      <c r="K60">
        <f t="shared" si="7"/>
        <v>0.72875847494338508</v>
      </c>
      <c r="L60">
        <f t="shared" si="8"/>
        <v>55</v>
      </c>
      <c r="M60" s="1">
        <f t="shared" si="19"/>
        <v>0.75808457517091121</v>
      </c>
      <c r="N60" s="1">
        <f t="shared" si="12"/>
        <v>11.45</v>
      </c>
      <c r="O60" s="1">
        <f t="shared" si="13"/>
        <v>1.13585</v>
      </c>
      <c r="P60">
        <f t="shared" si="14"/>
        <v>2.6145851479089877</v>
      </c>
      <c r="Q60">
        <f t="shared" si="9"/>
        <v>1.7403626894942439</v>
      </c>
      <c r="R60">
        <f t="shared" si="10"/>
        <v>0.49605409969020003</v>
      </c>
    </row>
    <row r="61" spans="5:18">
      <c r="E61">
        <v>56</v>
      </c>
      <c r="F61" s="1">
        <f t="shared" si="17"/>
        <v>0.84767254639884082</v>
      </c>
      <c r="G61" s="1">
        <f t="shared" si="15"/>
        <v>11.64</v>
      </c>
      <c r="H61" s="1">
        <f t="shared" si="16"/>
        <v>1.13832</v>
      </c>
      <c r="I61">
        <f t="shared" si="11"/>
        <v>2.1207498228817765</v>
      </c>
      <c r="J61">
        <f t="shared" si="18"/>
        <v>1.7481880270062005</v>
      </c>
      <c r="K61">
        <f t="shared" si="7"/>
        <v>0.7454499356608193</v>
      </c>
      <c r="L61">
        <f t="shared" si="8"/>
        <v>56</v>
      </c>
      <c r="M61" s="1">
        <f t="shared" si="19"/>
        <v>0.76658795067877439</v>
      </c>
      <c r="N61" s="1">
        <f t="shared" si="12"/>
        <v>11.64</v>
      </c>
      <c r="O61" s="1">
        <f t="shared" si="13"/>
        <v>1.13832</v>
      </c>
      <c r="P61">
        <f t="shared" si="14"/>
        <v>2.5953844756156319</v>
      </c>
      <c r="Q61">
        <f t="shared" si="9"/>
        <v>1.7481880270062005</v>
      </c>
      <c r="R61">
        <f t="shared" si="10"/>
        <v>0.51643871701001698</v>
      </c>
    </row>
    <row r="62" spans="5:18">
      <c r="E62">
        <v>57</v>
      </c>
      <c r="F62" s="1">
        <f t="shared" si="17"/>
        <v>0.85242862423029908</v>
      </c>
      <c r="G62" s="1">
        <f t="shared" si="15"/>
        <v>11.83</v>
      </c>
      <c r="H62" s="1">
        <f t="shared" si="16"/>
        <v>1.14079</v>
      </c>
      <c r="I62">
        <f t="shared" si="11"/>
        <v>2.0962285187406713</v>
      </c>
      <c r="J62">
        <f t="shared" si="18"/>
        <v>1.7558748556724915</v>
      </c>
      <c r="K62">
        <f t="shared" si="7"/>
        <v>0.76165589861841632</v>
      </c>
      <c r="L62">
        <f t="shared" si="8"/>
        <v>57</v>
      </c>
      <c r="M62" s="1">
        <f t="shared" si="19"/>
        <v>0.77467659720217052</v>
      </c>
      <c r="N62" s="1">
        <f t="shared" si="12"/>
        <v>11.83</v>
      </c>
      <c r="O62" s="1">
        <f t="shared" si="13"/>
        <v>1.14079</v>
      </c>
      <c r="P62">
        <f t="shared" si="14"/>
        <v>2.5759930462607268</v>
      </c>
      <c r="Q62">
        <f t="shared" si="9"/>
        <v>1.7558748556724915</v>
      </c>
      <c r="R62">
        <f t="shared" si="10"/>
        <v>0.53631413497239366</v>
      </c>
    </row>
    <row r="63" spans="5:18">
      <c r="E63">
        <v>58</v>
      </c>
      <c r="F63" s="1">
        <f t="shared" si="17"/>
        <v>0.85692989220564963</v>
      </c>
      <c r="G63" s="1">
        <f t="shared" si="15"/>
        <v>12.02</v>
      </c>
      <c r="H63" s="1">
        <f t="shared" si="16"/>
        <v>1.1432599999999999</v>
      </c>
      <c r="I63">
        <f t="shared" si="11"/>
        <v>2.0721293530500766</v>
      </c>
      <c r="J63">
        <f t="shared" si="18"/>
        <v>1.7634279935629373</v>
      </c>
      <c r="K63">
        <f t="shared" si="7"/>
        <v>0.7773963881817052</v>
      </c>
      <c r="L63">
        <f t="shared" si="8"/>
        <v>58</v>
      </c>
      <c r="M63" s="1">
        <f t="shared" si="19"/>
        <v>0.78237130862798576</v>
      </c>
      <c r="N63" s="1">
        <f t="shared" si="12"/>
        <v>12.02</v>
      </c>
      <c r="O63" s="1">
        <f t="shared" si="13"/>
        <v>1.1432599999999999</v>
      </c>
      <c r="P63">
        <f t="shared" si="14"/>
        <v>2.5564464142572718</v>
      </c>
      <c r="Q63">
        <f t="shared" si="9"/>
        <v>1.7634279935629373</v>
      </c>
      <c r="R63">
        <f t="shared" si="10"/>
        <v>0.55569676488541719</v>
      </c>
    </row>
    <row r="64" spans="5:18">
      <c r="E64">
        <v>59</v>
      </c>
      <c r="F64" s="1">
        <f t="shared" si="17"/>
        <v>0.86119337985761735</v>
      </c>
      <c r="G64" s="1">
        <f t="shared" si="15"/>
        <v>12.21</v>
      </c>
      <c r="H64" s="1">
        <f t="shared" si="16"/>
        <v>1.1457299999999999</v>
      </c>
      <c r="I64">
        <f t="shared" si="11"/>
        <v>2.0484647216885254</v>
      </c>
      <c r="J64">
        <f t="shared" si="18"/>
        <v>1.7708520116421442</v>
      </c>
      <c r="K64">
        <f t="shared" si="7"/>
        <v>0.79269050312834299</v>
      </c>
      <c r="L64">
        <f t="shared" si="8"/>
        <v>59</v>
      </c>
      <c r="M64" s="1">
        <f t="shared" si="19"/>
        <v>0.78969218606838754</v>
      </c>
      <c r="N64" s="1">
        <f t="shared" si="12"/>
        <v>12.21</v>
      </c>
      <c r="O64" s="1">
        <f t="shared" si="13"/>
        <v>1.1457299999999999</v>
      </c>
      <c r="P64">
        <f t="shared" si="14"/>
        <v>2.5367778862452588</v>
      </c>
      <c r="Q64">
        <f t="shared" si="9"/>
        <v>1.7708520116421442</v>
      </c>
      <c r="R64">
        <f t="shared" si="10"/>
        <v>0.57460243164678437</v>
      </c>
    </row>
    <row r="65" spans="5:18">
      <c r="E65">
        <v>60</v>
      </c>
      <c r="F65" s="1">
        <f t="shared" si="17"/>
        <v>0.86523486496220225</v>
      </c>
      <c r="G65" s="1">
        <f t="shared" si="15"/>
        <v>12.4</v>
      </c>
      <c r="H65" s="1">
        <f t="shared" si="16"/>
        <v>1.1482000000000001</v>
      </c>
      <c r="I65">
        <f t="shared" si="11"/>
        <v>2.0252445931152518</v>
      </c>
      <c r="J65">
        <f t="shared" si="18"/>
        <v>1.7781512503836436</v>
      </c>
      <c r="K65">
        <f t="shared" si="7"/>
        <v>0.80755646036728201</v>
      </c>
      <c r="L65">
        <f t="shared" si="8"/>
        <v>60</v>
      </c>
      <c r="M65" s="1">
        <f t="shared" si="19"/>
        <v>0.79665858425595637</v>
      </c>
      <c r="N65" s="1">
        <f t="shared" si="12"/>
        <v>12.4</v>
      </c>
      <c r="O65" s="1">
        <f t="shared" si="13"/>
        <v>1.1482000000000001</v>
      </c>
      <c r="P65">
        <f t="shared" si="14"/>
        <v>2.51701863384669</v>
      </c>
      <c r="Q65">
        <f t="shared" si="9"/>
        <v>1.7781512503836436</v>
      </c>
      <c r="R65">
        <f t="shared" si="10"/>
        <v>0.59304639720169461</v>
      </c>
    </row>
    <row r="66" spans="5:18">
      <c r="E66">
        <v>61</v>
      </c>
      <c r="F66" s="1">
        <f t="shared" si="17"/>
        <v>0.86906896403354428</v>
      </c>
      <c r="G66" s="1">
        <f t="shared" si="15"/>
        <v>12.59</v>
      </c>
      <c r="H66" s="1">
        <f t="shared" si="16"/>
        <v>1.1506700000000001</v>
      </c>
      <c r="I66">
        <f t="shared" si="11"/>
        <v>2.0024767223998392</v>
      </c>
      <c r="J66">
        <f t="shared" si="18"/>
        <v>1.7853298350107671</v>
      </c>
      <c r="K66">
        <f t="shared" si="7"/>
        <v>0.82201163662572418</v>
      </c>
      <c r="L66">
        <f t="shared" si="8"/>
        <v>61</v>
      </c>
      <c r="M66" s="1">
        <f t="shared" si="19"/>
        <v>0.8032890760833068</v>
      </c>
      <c r="N66" s="1">
        <f t="shared" si="12"/>
        <v>12.59</v>
      </c>
      <c r="O66" s="1">
        <f t="shared" si="13"/>
        <v>1.1506700000000001</v>
      </c>
      <c r="P66">
        <f t="shared" si="14"/>
        <v>2.4971977994492991</v>
      </c>
      <c r="Q66">
        <f t="shared" si="9"/>
        <v>1.7853298350107671</v>
      </c>
      <c r="R66">
        <f t="shared" si="10"/>
        <v>0.6110433828431493</v>
      </c>
    </row>
    <row r="67" spans="5:18">
      <c r="E67">
        <v>62</v>
      </c>
      <c r="F67" s="1">
        <f t="shared" si="17"/>
        <v>0.8727092178786473</v>
      </c>
      <c r="G67" s="1">
        <f t="shared" si="15"/>
        <v>12.78</v>
      </c>
      <c r="H67" s="1">
        <f t="shared" si="16"/>
        <v>1.1531400000000001</v>
      </c>
      <c r="I67">
        <f t="shared" si="11"/>
        <v>1.9801668524403044</v>
      </c>
      <c r="J67">
        <f t="shared" si="18"/>
        <v>1.7923916894982539</v>
      </c>
      <c r="K67">
        <f t="shared" si="7"/>
        <v>0.83607260821104123</v>
      </c>
      <c r="L67">
        <f t="shared" si="8"/>
        <v>62</v>
      </c>
      <c r="M67" s="1">
        <f t="shared" si="19"/>
        <v>0.80960143216379521</v>
      </c>
      <c r="N67" s="1">
        <f t="shared" si="12"/>
        <v>12.78</v>
      </c>
      <c r="O67" s="1">
        <f t="shared" si="13"/>
        <v>1.1531400000000001</v>
      </c>
      <c r="P67">
        <f t="shared" si="14"/>
        <v>2.4773425958925435</v>
      </c>
      <c r="Q67">
        <f t="shared" si="9"/>
        <v>1.7923916894982539</v>
      </c>
      <c r="R67">
        <f t="shared" si="10"/>
        <v>0.62860759042189107</v>
      </c>
    </row>
    <row r="68" spans="5:18">
      <c r="E68">
        <v>63</v>
      </c>
      <c r="F68" s="1">
        <f t="shared" si="17"/>
        <v>0.87616817204010167</v>
      </c>
      <c r="G68" s="1">
        <f t="shared" si="15"/>
        <v>12.97</v>
      </c>
      <c r="H68" s="1">
        <f t="shared" si="16"/>
        <v>1.15561</v>
      </c>
      <c r="I68">
        <f t="shared" si="11"/>
        <v>1.9583189026285759</v>
      </c>
      <c r="J68">
        <f t="shared" si="18"/>
        <v>1.7993405494535817</v>
      </c>
      <c r="K68">
        <f t="shared" si="7"/>
        <v>0.84975518894439217</v>
      </c>
      <c r="L68">
        <f t="shared" si="8"/>
        <v>63</v>
      </c>
      <c r="M68" s="1">
        <f t="shared" si="19"/>
        <v>0.81561261269284391</v>
      </c>
      <c r="N68" s="1">
        <f t="shared" si="12"/>
        <v>12.97</v>
      </c>
      <c r="O68" s="1">
        <f t="shared" si="13"/>
        <v>1.15561</v>
      </c>
      <c r="P68">
        <f t="shared" si="14"/>
        <v>2.4574784007872776</v>
      </c>
      <c r="Q68">
        <f t="shared" si="9"/>
        <v>1.7993405494535817</v>
      </c>
      <c r="R68">
        <f t="shared" si="10"/>
        <v>0.64575272253122062</v>
      </c>
    </row>
    <row r="69" spans="5:18">
      <c r="E69">
        <v>64</v>
      </c>
      <c r="F69" s="1">
        <f t="shared" si="17"/>
        <v>0.87945745209470949</v>
      </c>
      <c r="G69" s="1">
        <f t="shared" si="15"/>
        <v>13.16</v>
      </c>
      <c r="H69" s="1">
        <f t="shared" si="16"/>
        <v>1.15808</v>
      </c>
      <c r="I69">
        <f t="shared" si="11"/>
        <v>1.9369351452793893</v>
      </c>
      <c r="J69">
        <f t="shared" si="18"/>
        <v>1.8061799739838871</v>
      </c>
      <c r="K69">
        <f t="shared" si="7"/>
        <v>0.86307446635407703</v>
      </c>
      <c r="L69">
        <f t="shared" si="8"/>
        <v>64</v>
      </c>
      <c r="M69" s="1">
        <f t="shared" si="19"/>
        <v>0.82133876926089444</v>
      </c>
      <c r="N69" s="1">
        <f t="shared" si="12"/>
        <v>13.16</v>
      </c>
      <c r="O69" s="1">
        <f t="shared" si="13"/>
        <v>1.15808</v>
      </c>
      <c r="P69">
        <f t="shared" si="14"/>
        <v>2.4376288460792184</v>
      </c>
      <c r="Q69">
        <f t="shared" si="9"/>
        <v>1.8061799739838871</v>
      </c>
      <c r="R69">
        <f t="shared" si="10"/>
        <v>0.66249200172924494</v>
      </c>
    </row>
    <row r="70" spans="5:18">
      <c r="E70">
        <v>65</v>
      </c>
      <c r="F70" s="1">
        <f t="shared" ref="F70:F101" si="20">Kr*E70*((G70^(n-1)+L*cR*H70^(n-1))/(G70^n+L*H70^n))</f>
        <v>0.88258783387860007</v>
      </c>
      <c r="G70" s="1">
        <f t="shared" si="15"/>
        <v>13.35</v>
      </c>
      <c r="H70" s="1">
        <f t="shared" si="16"/>
        <v>1.16055</v>
      </c>
      <c r="I70">
        <f t="shared" si="11"/>
        <v>1.9160163701872257</v>
      </c>
      <c r="J70">
        <f t="shared" ref="J70:J132" si="21">LOG(parprO2)</f>
        <v>1.8129133566428555</v>
      </c>
      <c r="K70">
        <f t="shared" si="7"/>
        <v>0.87604483620939733</v>
      </c>
      <c r="L70">
        <f t="shared" si="8"/>
        <v>65</v>
      </c>
      <c r="M70" s="1">
        <f t="shared" ref="M70:M101" si="22">Kr*L70*((N70^(n-1)+LB*cR*O70^(n-1))/(N70^n+LB*O70^n))</f>
        <v>0.82679525460607162</v>
      </c>
      <c r="N70" s="1">
        <f t="shared" si="12"/>
        <v>13.35</v>
      </c>
      <c r="O70" s="1">
        <f t="shared" si="13"/>
        <v>1.16055</v>
      </c>
      <c r="P70">
        <f t="shared" si="14"/>
        <v>2.4178159033631634</v>
      </c>
      <c r="Q70">
        <f t="shared" si="9"/>
        <v>1.8129133566428555</v>
      </c>
      <c r="R70">
        <f t="shared" si="10"/>
        <v>0.67883818885806579</v>
      </c>
    </row>
    <row r="71" spans="5:18">
      <c r="E71">
        <v>66</v>
      </c>
      <c r="F71" s="1">
        <f t="shared" si="20"/>
        <v>0.88556930878298257</v>
      </c>
      <c r="G71" s="1">
        <f t="shared" si="15"/>
        <v>13.540000000000001</v>
      </c>
      <c r="H71" s="1">
        <f t="shared" si="16"/>
        <v>1.1630199999999999</v>
      </c>
      <c r="I71">
        <f t="shared" si="11"/>
        <v>1.8955620377194728</v>
      </c>
      <c r="J71">
        <f t="shared" si="21"/>
        <v>1.8195439355418688</v>
      </c>
      <c r="K71">
        <f t="shared" ref="K71:K132" si="23">LOG(Y/(1-Y))</f>
        <v>0.88868003546972274</v>
      </c>
      <c r="L71">
        <f t="shared" ref="L71:L132" si="24">E71</f>
        <v>66</v>
      </c>
      <c r="M71" s="1">
        <f t="shared" si="22"/>
        <v>0.83199663859643536</v>
      </c>
      <c r="N71" s="1">
        <f t="shared" si="12"/>
        <v>13.540000000000001</v>
      </c>
      <c r="O71" s="1">
        <f t="shared" si="13"/>
        <v>1.1630199999999999</v>
      </c>
      <c r="P71">
        <f t="shared" si="14"/>
        <v>2.3980599653666346</v>
      </c>
      <c r="Q71">
        <f t="shared" ref="Q71:Q132" si="25">LOG(pO2B)</f>
        <v>1.8195439355418688</v>
      </c>
      <c r="R71">
        <f t="shared" ref="R71:R132" si="26">LOG(YB/(1-YB))</f>
        <v>0.69480360051606704</v>
      </c>
    </row>
    <row r="72" spans="5:18">
      <c r="E72">
        <v>67</v>
      </c>
      <c r="F72" s="1">
        <f t="shared" si="20"/>
        <v>0.88841114431554979</v>
      </c>
      <c r="G72" s="1">
        <f t="shared" si="15"/>
        <v>13.73</v>
      </c>
      <c r="H72" s="1">
        <f t="shared" si="16"/>
        <v>1.1654899999999999</v>
      </c>
      <c r="I72">
        <f t="shared" ref="I72:I104" si="27">(LOG(F73/(1-F73))-LOG(F71/(1-F71)))/(LOG(E73)-LOG(E71))</f>
        <v>1.8755704208868402</v>
      </c>
      <c r="J72">
        <f t="shared" si="21"/>
        <v>1.8260748027008264</v>
      </c>
      <c r="K72">
        <f t="shared" si="23"/>
        <v>0.90099317371837973</v>
      </c>
      <c r="L72">
        <f t="shared" si="24"/>
        <v>67</v>
      </c>
      <c r="M72" s="1">
        <f t="shared" si="22"/>
        <v>0.83695672899894069</v>
      </c>
      <c r="N72" s="1">
        <f t="shared" si="12"/>
        <v>13.73</v>
      </c>
      <c r="O72" s="1">
        <f t="shared" si="13"/>
        <v>1.1654899999999999</v>
      </c>
      <c r="P72">
        <f t="shared" si="14"/>
        <v>2.3783799239473913</v>
      </c>
      <c r="Q72">
        <f t="shared" si="25"/>
        <v>1.8260748027008264</v>
      </c>
      <c r="R72">
        <f t="shared" si="26"/>
        <v>0.71040012573601852</v>
      </c>
    </row>
    <row r="73" spans="5:18">
      <c r="E73">
        <v>68</v>
      </c>
      <c r="F73" s="1">
        <f t="shared" si="20"/>
        <v>0.89112194015587753</v>
      </c>
      <c r="G73" s="1">
        <f t="shared" si="15"/>
        <v>13.92</v>
      </c>
      <c r="H73" s="1">
        <f t="shared" si="16"/>
        <v>1.1679599999999999</v>
      </c>
      <c r="I73">
        <f t="shared" si="27"/>
        <v>1.8560387368614111</v>
      </c>
      <c r="J73">
        <f t="shared" si="21"/>
        <v>1.8325089127062364</v>
      </c>
      <c r="K73">
        <f t="shared" si="23"/>
        <v>0.91299676314668399</v>
      </c>
      <c r="L73">
        <f t="shared" si="24"/>
        <v>68</v>
      </c>
      <c r="M73" s="1">
        <f t="shared" si="22"/>
        <v>0.84168859582661293</v>
      </c>
      <c r="N73" s="1">
        <f t="shared" si="12"/>
        <v>13.92</v>
      </c>
      <c r="O73" s="1">
        <f t="shared" si="13"/>
        <v>1.1679599999999999</v>
      </c>
      <c r="P73">
        <f t="shared" si="14"/>
        <v>2.358793244887377</v>
      </c>
      <c r="Q73">
        <f t="shared" si="25"/>
        <v>1.8325089127062364</v>
      </c>
      <c r="R73">
        <f t="shared" si="26"/>
        <v>0.72563924191823537</v>
      </c>
    </row>
    <row r="74" spans="5:18">
      <c r="E74">
        <v>69</v>
      </c>
      <c r="F74" s="1">
        <f t="shared" si="20"/>
        <v>0.89370967995309181</v>
      </c>
      <c r="G74" s="1">
        <f t="shared" si="15"/>
        <v>14.11</v>
      </c>
      <c r="H74" s="1">
        <f t="shared" si="16"/>
        <v>1.1704300000000001</v>
      </c>
      <c r="I74">
        <f t="shared" si="27"/>
        <v>1.8369632684308392</v>
      </c>
      <c r="J74">
        <f t="shared" si="21"/>
        <v>1.8388490907372552</v>
      </c>
      <c r="K74">
        <f t="shared" si="23"/>
        <v>0.92470274714981682</v>
      </c>
      <c r="L74">
        <f t="shared" si="24"/>
        <v>69</v>
      </c>
      <c r="M74" s="1">
        <f t="shared" si="22"/>
        <v>0.84620459825929406</v>
      </c>
      <c r="N74" s="1">
        <f t="shared" si="12"/>
        <v>14.11</v>
      </c>
      <c r="O74" s="1">
        <f t="shared" si="13"/>
        <v>1.1704300000000001</v>
      </c>
      <c r="P74">
        <f t="shared" si="14"/>
        <v>2.3393160397140784</v>
      </c>
      <c r="Q74">
        <f t="shared" si="25"/>
        <v>1.8388490907372552</v>
      </c>
      <c r="R74">
        <f t="shared" si="26"/>
        <v>0.74053203006459234</v>
      </c>
    </row>
    <row r="75" spans="5:18">
      <c r="E75">
        <v>70</v>
      </c>
      <c r="F75" s="1">
        <f t="shared" si="20"/>
        <v>0.89618177912386165</v>
      </c>
      <c r="G75" s="1">
        <f t="shared" si="15"/>
        <v>14.3</v>
      </c>
      <c r="H75" s="1">
        <f t="shared" si="16"/>
        <v>1.1729000000000001</v>
      </c>
      <c r="I75">
        <f t="shared" si="27"/>
        <v>1.8183394758889282</v>
      </c>
      <c r="J75">
        <f t="shared" si="21"/>
        <v>1.8450980400142569</v>
      </c>
      <c r="K75">
        <f t="shared" si="23"/>
        <v>0.93612252759311732</v>
      </c>
      <c r="L75">
        <f t="shared" si="24"/>
        <v>70</v>
      </c>
      <c r="M75" s="1">
        <f t="shared" si="22"/>
        <v>0.85051641330930194</v>
      </c>
      <c r="N75" s="1">
        <f t="shared" si="12"/>
        <v>14.3</v>
      </c>
      <c r="O75" s="1">
        <f t="shared" si="13"/>
        <v>1.1729000000000001</v>
      </c>
      <c r="P75">
        <f t="shared" si="14"/>
        <v>2.3199631347370011</v>
      </c>
      <c r="Q75">
        <f t="shared" si="25"/>
        <v>1.8450980400142569</v>
      </c>
      <c r="R75">
        <f t="shared" si="26"/>
        <v>0.75508918935589031</v>
      </c>
    </row>
    <row r="76" spans="5:18">
      <c r="E76">
        <v>71</v>
      </c>
      <c r="F76" s="1">
        <f t="shared" si="20"/>
        <v>0.89854512891101346</v>
      </c>
      <c r="G76" s="1">
        <f t="shared" si="15"/>
        <v>14.49</v>
      </c>
      <c r="H76" s="1">
        <f t="shared" si="16"/>
        <v>1.17537</v>
      </c>
      <c r="I76">
        <f t="shared" si="27"/>
        <v>1.8001620998745447</v>
      </c>
      <c r="J76">
        <f t="shared" si="21"/>
        <v>1.8512583487190752</v>
      </c>
      <c r="K76">
        <f t="shared" si="23"/>
        <v>0.94726699080464993</v>
      </c>
      <c r="L76">
        <f t="shared" si="24"/>
        <v>71</v>
      </c>
      <c r="M76" s="1">
        <f t="shared" si="22"/>
        <v>0.85463506555421886</v>
      </c>
      <c r="N76" s="1">
        <f t="shared" ref="N76:N104" si="28">1+Kr*L76</f>
        <v>14.49</v>
      </c>
      <c r="O76" s="1">
        <f t="shared" ref="O76:O104" si="29">1+$C$8*$C$9*L76</f>
        <v>1.17537</v>
      </c>
      <c r="P76">
        <f t="shared" ref="P76:P104" si="30">(LOG(M77/(1-M77))-LOG(M75/(1-M75)))/(LOG(L77)-LOG(L75))</f>
        <v>2.3007481374528509</v>
      </c>
      <c r="Q76">
        <f t="shared" si="25"/>
        <v>1.8512583487190752</v>
      </c>
      <c r="R76">
        <f t="shared" si="26"/>
        <v>0.76932105111185567</v>
      </c>
    </row>
    <row r="77" spans="5:18">
      <c r="E77">
        <v>72</v>
      </c>
      <c r="F77" s="1">
        <f t="shared" si="20"/>
        <v>0.90080613695979028</v>
      </c>
      <c r="G77" s="1">
        <f t="shared" si="15"/>
        <v>14.68</v>
      </c>
      <c r="H77" s="1">
        <f t="shared" si="16"/>
        <v>1.17784</v>
      </c>
      <c r="I77">
        <f t="shared" si="27"/>
        <v>1.7824252556654172</v>
      </c>
      <c r="J77">
        <f t="shared" si="21"/>
        <v>1.8573324964312685</v>
      </c>
      <c r="K77">
        <f t="shared" si="23"/>
        <v>0.95814653234758851</v>
      </c>
      <c r="L77">
        <f t="shared" si="24"/>
        <v>72</v>
      </c>
      <c r="M77" s="1">
        <f t="shared" si="22"/>
        <v>0.85857095738759792</v>
      </c>
      <c r="N77" s="1">
        <f t="shared" si="28"/>
        <v>14.68</v>
      </c>
      <c r="O77" s="1">
        <f t="shared" si="29"/>
        <v>1.17784</v>
      </c>
      <c r="P77">
        <f t="shared" si="30"/>
        <v>2.2816835004445641</v>
      </c>
      <c r="Q77">
        <f t="shared" si="25"/>
        <v>1.8573324964312685</v>
      </c>
      <c r="R77">
        <f t="shared" si="26"/>
        <v>0.78323759217007782</v>
      </c>
    </row>
    <row r="78" spans="5:18">
      <c r="E78">
        <v>73</v>
      </c>
      <c r="F78" s="1">
        <f t="shared" si="20"/>
        <v>0.90297076466153836</v>
      </c>
      <c r="G78" s="1">
        <f t="shared" si="15"/>
        <v>14.870000000000001</v>
      </c>
      <c r="H78" s="1">
        <f t="shared" si="16"/>
        <v>1.18031</v>
      </c>
      <c r="I78">
        <f t="shared" si="27"/>
        <v>1.7651225194339273</v>
      </c>
      <c r="J78">
        <f t="shared" si="21"/>
        <v>1.8633228601204559</v>
      </c>
      <c r="K78">
        <f t="shared" si="23"/>
        <v>0.96877108062373418</v>
      </c>
      <c r="L78">
        <f t="shared" si="24"/>
        <v>73</v>
      </c>
      <c r="M78" s="1">
        <f t="shared" si="22"/>
        <v>0.86233389934725035</v>
      </c>
      <c r="N78" s="1">
        <f t="shared" si="28"/>
        <v>14.870000000000001</v>
      </c>
      <c r="O78" s="1">
        <f t="shared" si="29"/>
        <v>1.18031</v>
      </c>
      <c r="P78">
        <f t="shared" si="30"/>
        <v>2.2627805828760006</v>
      </c>
      <c r="Q78">
        <f t="shared" si="25"/>
        <v>1.8633228601204559</v>
      </c>
      <c r="R78">
        <f t="shared" si="26"/>
        <v>0.79684844771731123</v>
      </c>
    </row>
    <row r="79" spans="5:18">
      <c r="E79">
        <v>74</v>
      </c>
      <c r="F79" s="1">
        <f t="shared" si="20"/>
        <v>0.90504456150468982</v>
      </c>
      <c r="G79" s="1">
        <f t="shared" si="15"/>
        <v>15.06</v>
      </c>
      <c r="H79" s="1">
        <f t="shared" si="16"/>
        <v>1.1827799999999999</v>
      </c>
      <c r="I79">
        <f t="shared" si="27"/>
        <v>1.7482470069664966</v>
      </c>
      <c r="J79">
        <f t="shared" si="21"/>
        <v>1.8692317197309762</v>
      </c>
      <c r="K79">
        <f t="shared" si="23"/>
        <v>0.97915011935767549</v>
      </c>
      <c r="L79">
        <f t="shared" si="24"/>
        <v>74</v>
      </c>
      <c r="M79" s="1">
        <f t="shared" si="22"/>
        <v>0.86593314017248779</v>
      </c>
      <c r="N79" s="1">
        <f t="shared" si="28"/>
        <v>15.06</v>
      </c>
      <c r="O79" s="1">
        <f t="shared" si="29"/>
        <v>1.1827799999999999</v>
      </c>
      <c r="P79">
        <f t="shared" si="30"/>
        <v>2.2440497096688223</v>
      </c>
      <c r="Q79">
        <f t="shared" si="25"/>
        <v>1.8692317197309762</v>
      </c>
      <c r="R79">
        <f t="shared" si="26"/>
        <v>0.81016292360396214</v>
      </c>
    </row>
    <row r="80" spans="5:18">
      <c r="E80">
        <v>75</v>
      </c>
      <c r="F80" s="1">
        <f t="shared" si="20"/>
        <v>0.90703269666118913</v>
      </c>
      <c r="G80" s="1">
        <f t="shared" si="15"/>
        <v>15.25</v>
      </c>
      <c r="H80" s="1">
        <f t="shared" si="16"/>
        <v>1.1852499999999999</v>
      </c>
      <c r="I80">
        <f t="shared" si="27"/>
        <v>1.7317914453289927</v>
      </c>
      <c r="J80">
        <f t="shared" si="21"/>
        <v>1.8750612633917001</v>
      </c>
      <c r="K80">
        <f t="shared" si="23"/>
        <v>0.98929270900925259</v>
      </c>
      <c r="L80">
        <f t="shared" si="24"/>
        <v>75</v>
      </c>
      <c r="M80" s="1">
        <f t="shared" si="22"/>
        <v>0.8693773963184801</v>
      </c>
      <c r="N80" s="1">
        <f t="shared" si="28"/>
        <v>15.25</v>
      </c>
      <c r="O80" s="1">
        <f t="shared" si="29"/>
        <v>1.1852499999999999</v>
      </c>
      <c r="P80">
        <f t="shared" si="30"/>
        <v>2.2255002284303393</v>
      </c>
      <c r="Q80">
        <f t="shared" si="25"/>
        <v>1.8750612633917001</v>
      </c>
      <c r="R80">
        <f t="shared" si="26"/>
        <v>0.82319000817012233</v>
      </c>
    </row>
    <row r="81" spans="5:18">
      <c r="E81">
        <v>76</v>
      </c>
      <c r="F81" s="1">
        <f t="shared" si="20"/>
        <v>0.90893998802374665</v>
      </c>
      <c r="G81" s="1">
        <f t="shared" si="15"/>
        <v>15.44</v>
      </c>
      <c r="H81" s="1">
        <f t="shared" si="16"/>
        <v>1.1877200000000001</v>
      </c>
      <c r="I81">
        <f t="shared" si="27"/>
        <v>1.7157482379562043</v>
      </c>
      <c r="J81">
        <f t="shared" si="21"/>
        <v>1.8808135922807914</v>
      </c>
      <c r="K81">
        <f t="shared" si="23"/>
        <v>0.99920750716033602</v>
      </c>
      <c r="L81">
        <f t="shared" si="24"/>
        <v>76</v>
      </c>
      <c r="M81" s="1">
        <f t="shared" si="22"/>
        <v>0.87267488071982324</v>
      </c>
      <c r="N81" s="1">
        <f t="shared" si="28"/>
        <v>15.44</v>
      </c>
      <c r="O81" s="1">
        <f t="shared" si="29"/>
        <v>1.1877200000000001</v>
      </c>
      <c r="P81">
        <f t="shared" si="30"/>
        <v>2.2071405641954303</v>
      </c>
      <c r="Q81">
        <f t="shared" si="25"/>
        <v>1.8808135922807914</v>
      </c>
      <c r="R81">
        <f t="shared" si="26"/>
        <v>0.83593838360922679</v>
      </c>
    </row>
    <row r="82" spans="5:18">
      <c r="E82">
        <v>77</v>
      </c>
      <c r="F82" s="1">
        <f t="shared" si="20"/>
        <v>0.91077092889603395</v>
      </c>
      <c r="G82" s="1">
        <f t="shared" si="15"/>
        <v>15.63</v>
      </c>
      <c r="H82" s="1">
        <f t="shared" si="16"/>
        <v>1.1901900000000001</v>
      </c>
      <c r="I82">
        <f t="shared" si="27"/>
        <v>1.70010952362096</v>
      </c>
      <c r="J82">
        <f t="shared" si="21"/>
        <v>1.8864907251724818</v>
      </c>
      <c r="K82">
        <f t="shared" si="23"/>
        <v>1.0089027879204167</v>
      </c>
      <c r="L82">
        <f t="shared" si="24"/>
        <v>77</v>
      </c>
      <c r="M82" s="1">
        <f t="shared" si="22"/>
        <v>0.87583333064835545</v>
      </c>
      <c r="N82" s="1">
        <f t="shared" si="28"/>
        <v>15.63</v>
      </c>
      <c r="O82" s="1">
        <f t="shared" si="29"/>
        <v>1.1901900000000001</v>
      </c>
      <c r="P82">
        <f t="shared" si="30"/>
        <v>2.188978272034305</v>
      </c>
      <c r="Q82">
        <f t="shared" si="25"/>
        <v>1.8864907251724818</v>
      </c>
      <c r="R82">
        <f t="shared" si="26"/>
        <v>0.84841643689340707</v>
      </c>
    </row>
    <row r="83" spans="5:18">
      <c r="E83">
        <v>78</v>
      </c>
      <c r="F83" s="1">
        <f t="shared" si="20"/>
        <v>0.91252971252452064</v>
      </c>
      <c r="G83" s="1">
        <f t="shared" si="15"/>
        <v>15.82</v>
      </c>
      <c r="H83" s="1">
        <f t="shared" si="16"/>
        <v>1.1926600000000001</v>
      </c>
      <c r="I83">
        <f t="shared" si="27"/>
        <v>1.6848672297211105</v>
      </c>
      <c r="J83">
        <f t="shared" si="21"/>
        <v>1.8920946026904804</v>
      </c>
      <c r="K83">
        <f t="shared" si="23"/>
        <v>1.0183864603939154</v>
      </c>
      <c r="L83">
        <f t="shared" si="24"/>
        <v>78</v>
      </c>
      <c r="M83" s="1">
        <f t="shared" si="22"/>
        <v>0.87886003455377959</v>
      </c>
      <c r="N83" s="1">
        <f t="shared" si="28"/>
        <v>15.82</v>
      </c>
      <c r="O83" s="1">
        <f t="shared" si="29"/>
        <v>1.1926600000000001</v>
      </c>
      <c r="P83">
        <f t="shared" si="30"/>
        <v>2.1710200875741017</v>
      </c>
      <c r="Q83">
        <f t="shared" si="25"/>
        <v>1.8920946026904804</v>
      </c>
      <c r="R83">
        <f t="shared" si="26"/>
        <v>0.86063227028262879</v>
      </c>
    </row>
    <row r="84" spans="5:18">
      <c r="E84">
        <v>79</v>
      </c>
      <c r="F84" s="1">
        <f t="shared" si="20"/>
        <v>0.91422025464744161</v>
      </c>
      <c r="G84" s="1">
        <f t="shared" si="15"/>
        <v>16.009999999999998</v>
      </c>
      <c r="H84" s="1">
        <f t="shared" si="16"/>
        <v>1.19513</v>
      </c>
      <c r="I84">
        <f t="shared" si="27"/>
        <v>1.6700131203049762</v>
      </c>
      <c r="J84">
        <f t="shared" si="21"/>
        <v>1.8976270912904414</v>
      </c>
      <c r="K84">
        <f t="shared" si="23"/>
        <v>1.0276660862507432</v>
      </c>
      <c r="L84">
        <f t="shared" si="24"/>
        <v>79</v>
      </c>
      <c r="M84" s="1">
        <f t="shared" si="22"/>
        <v>0.88176185781125294</v>
      </c>
      <c r="N84" s="1">
        <f t="shared" si="28"/>
        <v>16.009999999999998</v>
      </c>
      <c r="O84" s="1">
        <f t="shared" si="29"/>
        <v>1.19513</v>
      </c>
      <c r="P84">
        <f t="shared" si="30"/>
        <v>2.1532719754775762</v>
      </c>
      <c r="Q84">
        <f t="shared" si="25"/>
        <v>1.8976270912904414</v>
      </c>
      <c r="R84">
        <f t="shared" si="26"/>
        <v>0.87259371143807685</v>
      </c>
    </row>
    <row r="85" spans="5:18">
      <c r="E85">
        <v>80</v>
      </c>
      <c r="F85" s="1">
        <f t="shared" si="20"/>
        <v>0.91584621422352797</v>
      </c>
      <c r="G85" s="1">
        <f t="shared" si="15"/>
        <v>16.2</v>
      </c>
      <c r="H85" s="1">
        <f t="shared" si="16"/>
        <v>1.1976</v>
      </c>
      <c r="I85">
        <f t="shared" si="27"/>
        <v>1.6555388392370878</v>
      </c>
      <c r="J85">
        <f t="shared" si="21"/>
        <v>1.9030899869919435</v>
      </c>
      <c r="K85">
        <f t="shared" si="23"/>
        <v>1.0367488964401543</v>
      </c>
      <c r="L85">
        <f t="shared" si="24"/>
        <v>80</v>
      </c>
      <c r="M85" s="1">
        <f t="shared" si="22"/>
        <v>0.88454526732893435</v>
      </c>
      <c r="N85" s="1">
        <f t="shared" si="28"/>
        <v>16.2</v>
      </c>
      <c r="O85" s="1">
        <f t="shared" si="29"/>
        <v>1.1976</v>
      </c>
      <c r="P85">
        <f t="shared" si="30"/>
        <v>2.1357391759240945</v>
      </c>
      <c r="Q85">
        <f t="shared" si="25"/>
        <v>1.9030899869919435</v>
      </c>
      <c r="R85">
        <f t="shared" si="26"/>
        <v>0.88430832315857555</v>
      </c>
    </row>
    <row r="86" spans="5:18">
      <c r="E86">
        <v>81</v>
      </c>
      <c r="F86" s="1">
        <f t="shared" si="20"/>
        <v>0.91741101249082846</v>
      </c>
      <c r="G86" s="1">
        <f t="shared" si="15"/>
        <v>16.39</v>
      </c>
      <c r="H86" s="1">
        <f t="shared" si="16"/>
        <v>1.20007</v>
      </c>
      <c r="I86">
        <f t="shared" si="27"/>
        <v>1.641435948878704</v>
      </c>
      <c r="J86">
        <f t="shared" si="21"/>
        <v>1.9084850188786497</v>
      </c>
      <c r="K86">
        <f t="shared" si="23"/>
        <v>1.045641807086646</v>
      </c>
      <c r="L86">
        <f t="shared" si="24"/>
        <v>81</v>
      </c>
      <c r="M86" s="1">
        <f t="shared" si="22"/>
        <v>0.8872163549917208</v>
      </c>
      <c r="N86" s="1">
        <f t="shared" si="28"/>
        <v>16.39</v>
      </c>
      <c r="O86" s="1">
        <f t="shared" si="29"/>
        <v>1.20007</v>
      </c>
      <c r="P86">
        <f t="shared" si="30"/>
        <v>2.1184262491295485</v>
      </c>
      <c r="Q86">
        <f t="shared" si="25"/>
        <v>1.9084850188786497</v>
      </c>
      <c r="R86">
        <f t="shared" si="26"/>
        <v>0.89578341275756046</v>
      </c>
    </row>
    <row r="87" spans="5:18">
      <c r="E87">
        <v>82</v>
      </c>
      <c r="F87" s="1">
        <f t="shared" si="20"/>
        <v>0.91891785049421426</v>
      </c>
      <c r="G87" s="1">
        <f t="shared" si="15"/>
        <v>16.579999999999998</v>
      </c>
      <c r="H87" s="1">
        <f t="shared" si="16"/>
        <v>1.2025399999999999</v>
      </c>
      <c r="I87">
        <f t="shared" si="27"/>
        <v>1.6276959646426763</v>
      </c>
      <c r="J87">
        <f t="shared" si="21"/>
        <v>1.9138138523837167</v>
      </c>
      <c r="K87">
        <f t="shared" si="23"/>
        <v>1.054351434605147</v>
      </c>
      <c r="L87">
        <f t="shared" si="24"/>
        <v>82</v>
      </c>
      <c r="M87" s="1">
        <f t="shared" si="22"/>
        <v>0.88978085993583322</v>
      </c>
      <c r="N87" s="1">
        <f t="shared" si="28"/>
        <v>16.579999999999998</v>
      </c>
      <c r="O87" s="1">
        <f t="shared" si="29"/>
        <v>1.2025399999999999</v>
      </c>
      <c r="P87">
        <f t="shared" si="30"/>
        <v>2.1013371179467923</v>
      </c>
      <c r="Q87">
        <f t="shared" si="25"/>
        <v>1.9138138523837167</v>
      </c>
      <c r="R87">
        <f t="shared" si="26"/>
        <v>0.90702604109663976</v>
      </c>
    </row>
    <row r="88" spans="5:18">
      <c r="E88">
        <v>83</v>
      </c>
      <c r="F88" s="1">
        <f t="shared" si="20"/>
        <v>0.92036972520915117</v>
      </c>
      <c r="G88" s="1">
        <f t="shared" si="15"/>
        <v>16.77</v>
      </c>
      <c r="H88" s="1">
        <f t="shared" si="16"/>
        <v>1.2050099999999999</v>
      </c>
      <c r="I88">
        <f t="shared" si="27"/>
        <v>1.6143103857639693</v>
      </c>
      <c r="J88">
        <f t="shared" si="21"/>
        <v>1.919078092376074</v>
      </c>
      <c r="K88">
        <f t="shared" si="23"/>
        <v>1.0628841100715667</v>
      </c>
      <c r="L88">
        <f t="shared" si="24"/>
        <v>83</v>
      </c>
      <c r="M88" s="1">
        <f t="shared" si="22"/>
        <v>0.89224418966349806</v>
      </c>
      <c r="N88" s="1">
        <f t="shared" si="28"/>
        <v>16.77</v>
      </c>
      <c r="O88" s="1">
        <f t="shared" si="29"/>
        <v>1.2050099999999999</v>
      </c>
      <c r="P88">
        <f t="shared" si="30"/>
        <v>2.0844751085929514</v>
      </c>
      <c r="Q88">
        <f t="shared" si="25"/>
        <v>1.919078092376074</v>
      </c>
      <c r="R88">
        <f t="shared" si="26"/>
        <v>0.91804303129083642</v>
      </c>
    </row>
    <row r="89" spans="5:18">
      <c r="E89">
        <v>84</v>
      </c>
      <c r="F89" s="1">
        <f t="shared" si="20"/>
        <v>0.92176944437895403</v>
      </c>
      <c r="G89" s="1">
        <f t="shared" si="15"/>
        <v>16.96</v>
      </c>
      <c r="H89" s="1">
        <f t="shared" si="16"/>
        <v>1.2074799999999999</v>
      </c>
      <c r="I89">
        <f t="shared" si="27"/>
        <v>1.601270722593866</v>
      </c>
      <c r="J89">
        <f t="shared" si="21"/>
        <v>1.9242792860618816</v>
      </c>
      <c r="K89">
        <f t="shared" si="23"/>
        <v>1.0712458928833326</v>
      </c>
      <c r="L89">
        <f t="shared" si="24"/>
        <v>84</v>
      </c>
      <c r="M89" s="1">
        <f t="shared" si="22"/>
        <v>0.89461144001820092</v>
      </c>
      <c r="N89" s="1">
        <f t="shared" si="28"/>
        <v>16.96</v>
      </c>
      <c r="O89" s="1">
        <f t="shared" si="29"/>
        <v>1.2074799999999999</v>
      </c>
      <c r="P89">
        <f t="shared" si="30"/>
        <v>2.0678429895370289</v>
      </c>
      <c r="Q89">
        <f t="shared" si="25"/>
        <v>1.9242792860618816</v>
      </c>
      <c r="R89">
        <f t="shared" si="26"/>
        <v>0.92884097709940483</v>
      </c>
    </row>
    <row r="90" spans="5:18">
      <c r="E90">
        <v>85</v>
      </c>
      <c r="F90" s="1">
        <f t="shared" si="20"/>
        <v>0.92311964017309933</v>
      </c>
      <c r="G90" s="1">
        <f t="shared" si="15"/>
        <v>17.149999999999999</v>
      </c>
      <c r="H90" s="1">
        <f t="shared" si="16"/>
        <v>1.2099500000000001</v>
      </c>
      <c r="I90">
        <f t="shared" si="27"/>
        <v>1.5885685207192854</v>
      </c>
      <c r="J90">
        <f t="shared" si="21"/>
        <v>1.9294189257142926</v>
      </c>
      <c r="K90">
        <f t="shared" si="23"/>
        <v>1.0794425837432788</v>
      </c>
      <c r="L90">
        <f t="shared" si="24"/>
        <v>85</v>
      </c>
      <c r="M90" s="1">
        <f t="shared" si="22"/>
        <v>0.89688741404957406</v>
      </c>
      <c r="N90" s="1">
        <f t="shared" si="28"/>
        <v>17.149999999999999</v>
      </c>
      <c r="O90" s="1">
        <f t="shared" si="29"/>
        <v>1.2099500000000001</v>
      </c>
      <c r="P90">
        <f t="shared" si="30"/>
        <v>2.0514430085967263</v>
      </c>
      <c r="Q90">
        <f t="shared" si="25"/>
        <v>1.9294189257142926</v>
      </c>
      <c r="R90">
        <f t="shared" si="26"/>
        <v>0.93942625101524269</v>
      </c>
    </row>
    <row r="91" spans="5:18">
      <c r="E91">
        <v>86</v>
      </c>
      <c r="F91" s="1">
        <f t="shared" si="20"/>
        <v>0.92442278176521864</v>
      </c>
      <c r="G91" s="1">
        <f t="shared" si="15"/>
        <v>17.34</v>
      </c>
      <c r="H91" s="1">
        <f t="shared" si="16"/>
        <v>1.2124200000000001</v>
      </c>
      <c r="I91">
        <f t="shared" si="27"/>
        <v>1.5761953821832493</v>
      </c>
      <c r="J91">
        <f t="shared" si="21"/>
        <v>1.9344984512435677</v>
      </c>
      <c r="K91">
        <f t="shared" si="23"/>
        <v>1.0874797369989897</v>
      </c>
      <c r="L91">
        <f t="shared" si="24"/>
        <v>86</v>
      </c>
      <c r="M91" s="1">
        <f t="shared" si="22"/>
        <v>0.89907663980333152</v>
      </c>
      <c r="N91" s="1">
        <f t="shared" si="28"/>
        <v>17.34</v>
      </c>
      <c r="O91" s="1">
        <f t="shared" si="29"/>
        <v>1.2124200000000001</v>
      </c>
      <c r="P91">
        <f t="shared" si="30"/>
        <v>2.0352769282872196</v>
      </c>
      <c r="Q91">
        <f t="shared" si="25"/>
        <v>1.9344984512435677</v>
      </c>
      <c r="R91">
        <f t="shared" si="26"/>
        <v>0.94980501206506984</v>
      </c>
    </row>
    <row r="92" spans="5:18">
      <c r="E92">
        <v>87</v>
      </c>
      <c r="F92" s="1">
        <f t="shared" si="20"/>
        <v>0.92568118692110091</v>
      </c>
      <c r="G92" s="1">
        <f t="shared" si="15"/>
        <v>17.53</v>
      </c>
      <c r="H92" s="1">
        <f t="shared" si="16"/>
        <v>1.21489</v>
      </c>
      <c r="I92">
        <f t="shared" si="27"/>
        <v>1.5641429840600412</v>
      </c>
      <c r="J92">
        <f t="shared" si="21"/>
        <v>1.9395192526186185</v>
      </c>
      <c r="K92">
        <f t="shared" si="23"/>
        <v>1.0953626723684184</v>
      </c>
      <c r="L92">
        <f t="shared" si="24"/>
        <v>87</v>
      </c>
      <c r="M92" s="1">
        <f t="shared" si="22"/>
        <v>0.90118338707620638</v>
      </c>
      <c r="N92" s="1">
        <f t="shared" si="28"/>
        <v>17.53</v>
      </c>
      <c r="O92" s="1">
        <f t="shared" si="29"/>
        <v>1.21489</v>
      </c>
      <c r="P92">
        <f t="shared" si="30"/>
        <v>2.0193460594659305</v>
      </c>
      <c r="Q92">
        <f t="shared" si="25"/>
        <v>1.9395192526186185</v>
      </c>
      <c r="R92">
        <f t="shared" si="26"/>
        <v>0.95998321333177572</v>
      </c>
    </row>
    <row r="93" spans="5:18">
      <c r="E93">
        <v>88</v>
      </c>
      <c r="F93" s="1">
        <f t="shared" si="20"/>
        <v>0.92689703267938384</v>
      </c>
      <c r="G93" s="1">
        <f t="shared" si="15"/>
        <v>17.72</v>
      </c>
      <c r="H93" s="1">
        <f t="shared" si="16"/>
        <v>1.21736</v>
      </c>
      <c r="I93">
        <f t="shared" si="27"/>
        <v>1.5524030946279013</v>
      </c>
      <c r="J93">
        <f t="shared" si="21"/>
        <v>1.9444826721501687</v>
      </c>
      <c r="K93">
        <f t="shared" si="23"/>
        <v>1.1030964860813552</v>
      </c>
      <c r="L93">
        <f t="shared" si="24"/>
        <v>88</v>
      </c>
      <c r="M93" s="1">
        <f t="shared" si="22"/>
        <v>0.90321168317891831</v>
      </c>
      <c r="N93" s="1">
        <f t="shared" si="28"/>
        <v>17.72</v>
      </c>
      <c r="O93" s="1">
        <f t="shared" si="29"/>
        <v>1.21736</v>
      </c>
      <c r="P93">
        <f t="shared" si="30"/>
        <v>2.0036512933225916</v>
      </c>
      <c r="Q93">
        <f t="shared" si="25"/>
        <v>1.9444826721501687</v>
      </c>
      <c r="R93">
        <f t="shared" si="26"/>
        <v>0.96996660920965194</v>
      </c>
    </row>
    <row r="94" spans="5:18">
      <c r="E94">
        <v>89</v>
      </c>
      <c r="F94" s="1">
        <f t="shared" si="20"/>
        <v>0.92807236520057823</v>
      </c>
      <c r="G94" s="1">
        <f t="shared" si="15"/>
        <v>17.91</v>
      </c>
      <c r="H94" s="1">
        <f t="shared" si="16"/>
        <v>1.21983</v>
      </c>
      <c r="I94">
        <f t="shared" si="27"/>
        <v>1.5409675873567279</v>
      </c>
      <c r="J94">
        <f t="shared" si="21"/>
        <v>1.9493900066449128</v>
      </c>
      <c r="K94">
        <f t="shared" si="23"/>
        <v>1.1106860614651486</v>
      </c>
      <c r="L94">
        <f t="shared" si="24"/>
        <v>89</v>
      </c>
      <c r="M94" s="1">
        <f t="shared" si="22"/>
        <v>0.90516532775209291</v>
      </c>
      <c r="N94" s="1">
        <f t="shared" si="28"/>
        <v>17.91</v>
      </c>
      <c r="O94" s="1">
        <f t="shared" si="29"/>
        <v>1.21983</v>
      </c>
      <c r="P94">
        <f t="shared" si="30"/>
        <v>1.9881931317602464</v>
      </c>
      <c r="Q94">
        <f t="shared" si="25"/>
        <v>1.9493900066449128</v>
      </c>
      <c r="R94">
        <f t="shared" si="26"/>
        <v>0.97976076240262955</v>
      </c>
    </row>
    <row r="95" spans="5:18">
      <c r="E95">
        <v>90</v>
      </c>
      <c r="F95" s="1">
        <f t="shared" si="20"/>
        <v>0.92920910885358898</v>
      </c>
      <c r="G95" s="1">
        <f t="shared" si="15"/>
        <v>18.100000000000001</v>
      </c>
      <c r="H95" s="1">
        <f t="shared" si="16"/>
        <v>1.2222999999999999</v>
      </c>
      <c r="I95">
        <f t="shared" si="27"/>
        <v>1.529828452918949</v>
      </c>
      <c r="J95">
        <f t="shared" si="21"/>
        <v>1.954242509439325</v>
      </c>
      <c r="K95">
        <f t="shared" si="23"/>
        <v>1.1181360790018207</v>
      </c>
      <c r="L95">
        <f t="shared" si="24"/>
        <v>90</v>
      </c>
      <c r="M95" s="1">
        <f t="shared" si="22"/>
        <v>0.90704790668098922</v>
      </c>
      <c r="N95" s="1">
        <f t="shared" si="28"/>
        <v>18.100000000000001</v>
      </c>
      <c r="O95" s="1">
        <f t="shared" si="29"/>
        <v>1.2222999999999999</v>
      </c>
      <c r="P95">
        <f t="shared" si="30"/>
        <v>1.9729717162166238</v>
      </c>
      <c r="Q95">
        <f t="shared" si="25"/>
        <v>1.954242509439325</v>
      </c>
      <c r="R95">
        <f t="shared" si="26"/>
        <v>0.98937105067505005</v>
      </c>
    </row>
    <row r="96" spans="5:18">
      <c r="E96">
        <v>91</v>
      </c>
      <c r="F96" s="1">
        <f t="shared" si="20"/>
        <v>0.93030907460297896</v>
      </c>
      <c r="G96" s="1">
        <f t="shared" ref="G96:G104" si="31">1+Kr*E96</f>
        <v>18.29</v>
      </c>
      <c r="H96" s="1">
        <f t="shared" ref="H96:H104" si="32">1+$C$8*$C$9*E96</f>
        <v>1.2247699999999999</v>
      </c>
      <c r="I96">
        <f t="shared" si="27"/>
        <v>1.5189778094109039</v>
      </c>
      <c r="J96">
        <f t="shared" si="21"/>
        <v>1.9590413923210936</v>
      </c>
      <c r="K96">
        <f t="shared" si="23"/>
        <v>1.1254510258826644</v>
      </c>
      <c r="L96">
        <f t="shared" si="24"/>
        <v>91</v>
      </c>
      <c r="M96" s="1">
        <f t="shared" si="22"/>
        <v>0.90886280515509155</v>
      </c>
      <c r="N96" s="1">
        <f t="shared" si="28"/>
        <v>18.29</v>
      </c>
      <c r="O96" s="1">
        <f t="shared" si="29"/>
        <v>1.2247699999999999</v>
      </c>
      <c r="P96">
        <f t="shared" si="30"/>
        <v>1.9579868549766977</v>
      </c>
      <c r="Q96">
        <f t="shared" si="25"/>
        <v>1.9590413923210936</v>
      </c>
      <c r="R96">
        <f t="shared" si="26"/>
        <v>0.99880267336403261</v>
      </c>
    </row>
    <row r="97" spans="5:18">
      <c r="E97">
        <v>92</v>
      </c>
      <c r="F97" s="1">
        <f t="shared" si="20"/>
        <v>0.93137396775476744</v>
      </c>
      <c r="G97" s="1">
        <f t="shared" si="31"/>
        <v>18.48</v>
      </c>
      <c r="H97" s="1">
        <f t="shared" si="32"/>
        <v>1.2272400000000001</v>
      </c>
      <c r="I97">
        <f t="shared" si="27"/>
        <v>1.5084079109563509</v>
      </c>
      <c r="J97">
        <f t="shared" si="21"/>
        <v>1.9637878273455553</v>
      </c>
      <c r="K97">
        <f t="shared" si="23"/>
        <v>1.1326352050851571</v>
      </c>
      <c r="L97">
        <f t="shared" si="24"/>
        <v>92</v>
      </c>
      <c r="M97" s="1">
        <f t="shared" si="22"/>
        <v>0.91061321991822308</v>
      </c>
      <c r="N97" s="1">
        <f t="shared" si="28"/>
        <v>18.48</v>
      </c>
      <c r="O97" s="1">
        <f t="shared" si="29"/>
        <v>1.2272400000000001</v>
      </c>
      <c r="P97">
        <f t="shared" si="30"/>
        <v>1.9432380490257488</v>
      </c>
      <c r="Q97">
        <f t="shared" si="25"/>
        <v>1.9637878273455553</v>
      </c>
      <c r="R97">
        <f t="shared" si="26"/>
        <v>1.0080606576620228</v>
      </c>
    </row>
    <row r="98" spans="5:18">
      <c r="E98">
        <v>93</v>
      </c>
      <c r="F98" s="1">
        <f t="shared" si="20"/>
        <v>0.93240539511359588</v>
      </c>
      <c r="G98" s="1">
        <f t="shared" si="31"/>
        <v>18.670000000000002</v>
      </c>
      <c r="H98" s="1">
        <f t="shared" si="32"/>
        <v>1.2297100000000001</v>
      </c>
      <c r="I98">
        <f t="shared" si="27"/>
        <v>1.498111154857406</v>
      </c>
      <c r="J98">
        <f t="shared" si="21"/>
        <v>1.968482948553935</v>
      </c>
      <c r="K98">
        <f t="shared" si="23"/>
        <v>1.1396927439960216</v>
      </c>
      <c r="L98">
        <f t="shared" si="24"/>
        <v>93</v>
      </c>
      <c r="M98" s="1">
        <f t="shared" si="22"/>
        <v>0.91230217075399511</v>
      </c>
      <c r="N98" s="1">
        <f t="shared" si="28"/>
        <v>18.670000000000002</v>
      </c>
      <c r="O98" s="1">
        <f t="shared" si="29"/>
        <v>1.2297100000000001</v>
      </c>
      <c r="P98">
        <f t="shared" si="30"/>
        <v>1.9287245164949878</v>
      </c>
      <c r="Q98">
        <f t="shared" si="25"/>
        <v>1.968482948553935</v>
      </c>
      <c r="R98">
        <f t="shared" si="26"/>
        <v>1.0171498646777062</v>
      </c>
    </row>
    <row r="99" spans="5:18">
      <c r="E99">
        <v>94</v>
      </c>
      <c r="F99" s="1">
        <f t="shared" si="20"/>
        <v>0.93340487159954022</v>
      </c>
      <c r="G99" s="1">
        <f t="shared" si="31"/>
        <v>18.86</v>
      </c>
      <c r="H99" s="1">
        <f t="shared" si="32"/>
        <v>1.2321800000000001</v>
      </c>
      <c r="I99">
        <f t="shared" si="27"/>
        <v>1.4880800874355733</v>
      </c>
      <c r="J99">
        <f t="shared" si="21"/>
        <v>1.9731278535996986</v>
      </c>
      <c r="K99">
        <f t="shared" si="23"/>
        <v>1.1466276026031501</v>
      </c>
      <c r="L99">
        <f t="shared" si="24"/>
        <v>94</v>
      </c>
      <c r="M99" s="1">
        <f t="shared" si="22"/>
        <v>0.91393251125021668</v>
      </c>
      <c r="N99" s="1">
        <f t="shared" si="28"/>
        <v>18.86</v>
      </c>
      <c r="O99" s="1">
        <f t="shared" si="29"/>
        <v>1.2321800000000001</v>
      </c>
      <c r="P99">
        <f t="shared" si="30"/>
        <v>1.9144452157497234</v>
      </c>
      <c r="Q99">
        <f t="shared" si="25"/>
        <v>1.9731278535996986</v>
      </c>
      <c r="R99">
        <f t="shared" si="26"/>
        <v>1.0260749952830956</v>
      </c>
    </row>
    <row r="100" spans="5:18">
      <c r="E100">
        <v>95</v>
      </c>
      <c r="F100" s="1">
        <f t="shared" si="20"/>
        <v>0.93437382636869659</v>
      </c>
      <c r="G100" s="1">
        <f t="shared" si="31"/>
        <v>19.05</v>
      </c>
      <c r="H100" s="1">
        <f t="shared" si="32"/>
        <v>1.23465</v>
      </c>
      <c r="I100">
        <f t="shared" si="27"/>
        <v>1.478307408698599</v>
      </c>
      <c r="J100">
        <f t="shared" si="21"/>
        <v>1.9777236052888478</v>
      </c>
      <c r="K100">
        <f t="shared" si="23"/>
        <v>1.1534435812780728</v>
      </c>
      <c r="L100">
        <f t="shared" si="24"/>
        <v>95</v>
      </c>
      <c r="M100" s="1">
        <f t="shared" si="22"/>
        <v>0.91550693888445056</v>
      </c>
      <c r="N100" s="1">
        <f t="shared" si="28"/>
        <v>19.05</v>
      </c>
      <c r="O100" s="1">
        <f t="shared" si="29"/>
        <v>1.23465</v>
      </c>
      <c r="P100">
        <f t="shared" si="30"/>
        <v>1.9003988671719216</v>
      </c>
      <c r="Q100">
        <f t="shared" si="25"/>
        <v>1.9777236052888478</v>
      </c>
      <c r="R100">
        <f t="shared" si="26"/>
        <v>1.0348405957542455</v>
      </c>
    </row>
    <row r="101" spans="5:18">
      <c r="E101">
        <v>96</v>
      </c>
      <c r="F101" s="1">
        <f t="shared" si="20"/>
        <v>0.93531360847787492</v>
      </c>
      <c r="G101" s="1">
        <f t="shared" si="31"/>
        <v>19.240000000000002</v>
      </c>
      <c r="H101" s="1">
        <f t="shared" si="32"/>
        <v>1.23712</v>
      </c>
      <c r="I101">
        <f t="shared" si="27"/>
        <v>1.4687859759579756</v>
      </c>
      <c r="J101">
        <f t="shared" si="21"/>
        <v>1.9822712330395684</v>
      </c>
      <c r="K101">
        <f t="shared" si="23"/>
        <v>1.1601443281696522</v>
      </c>
      <c r="L101">
        <f t="shared" si="24"/>
        <v>96</v>
      </c>
      <c r="M101" s="1">
        <f t="shared" si="22"/>
        <v>0.91702800447128385</v>
      </c>
      <c r="N101" s="1">
        <f t="shared" si="28"/>
        <v>19.240000000000002</v>
      </c>
      <c r="O101" s="1">
        <f t="shared" si="29"/>
        <v>1.23712</v>
      </c>
      <c r="P101">
        <f t="shared" si="30"/>
        <v>1.8865839736891108</v>
      </c>
      <c r="Q101">
        <f t="shared" si="25"/>
        <v>1.9822712330395684</v>
      </c>
      <c r="R101">
        <f t="shared" si="26"/>
        <v>1.0434510632127474</v>
      </c>
    </row>
    <row r="102" spans="5:18">
      <c r="E102">
        <v>97</v>
      </c>
      <c r="F102" s="1">
        <f t="shared" ref="F102:F132" si="33">Kr*E102*((G102^(n-1)+L*cR*H102^(n-1))/(G102^n+L*H102^n))</f>
        <v>0.93622549213027861</v>
      </c>
      <c r="G102" s="1">
        <f t="shared" ref="G102:G132" si="34">1+Kr*E102</f>
        <v>19.43</v>
      </c>
      <c r="H102" s="1">
        <f t="shared" ref="H102:H132" si="35">1+$C$8*$C$9*E102</f>
        <v>1.23959</v>
      </c>
      <c r="I102">
        <f t="shared" ref="I102:I132" si="36">(LOG(F103/(1-F103))-LOG(F101/(1-F101)))/(LOG(E103)-LOG(E101))</f>
        <v>1.4595088065078703</v>
      </c>
      <c r="J102">
        <f t="shared" si="21"/>
        <v>1.9867717342662448</v>
      </c>
      <c r="K102">
        <f t="shared" si="23"/>
        <v>1.1667333462287324</v>
      </c>
      <c r="L102">
        <f t="shared" si="24"/>
        <v>97</v>
      </c>
      <c r="M102" s="1">
        <f t="shared" ref="M102:M132" si="37">Kr*L102*((N102^(n-1)+LB*cR*O102^(n-1))/(N102^n+LB*O102^n))</f>
        <v>0.91849812101014827</v>
      </c>
      <c r="N102" s="1">
        <f t="shared" ref="N102:N132" si="38">1+Kr*L102</f>
        <v>19.43</v>
      </c>
      <c r="O102" s="1">
        <f t="shared" ref="O102:O132" si="39">1+$C$8*$C$9*L102</f>
        <v>1.23959</v>
      </c>
      <c r="P102">
        <f t="shared" ref="P102:P132" si="40">(LOG(M103/(1-M103))-LOG(M101/(1-M101)))/(LOG(L103)-LOG(L101))</f>
        <v>1.8729988401003022</v>
      </c>
      <c r="Q102">
        <f t="shared" si="25"/>
        <v>1.9867717342662448</v>
      </c>
      <c r="R102">
        <f t="shared" si="26"/>
        <v>1.0519106508748746</v>
      </c>
    </row>
    <row r="103" spans="5:18">
      <c r="E103">
        <v>98</v>
      </c>
      <c r="F103" s="1">
        <f t="shared" si="33"/>
        <v>0.93711068153588484</v>
      </c>
      <c r="G103" s="1">
        <f t="shared" si="34"/>
        <v>19.62</v>
      </c>
      <c r="H103" s="1">
        <f t="shared" si="35"/>
        <v>1.2420599999999999</v>
      </c>
      <c r="I103">
        <f t="shared" si="36"/>
        <v>1.4504690794691217</v>
      </c>
      <c r="J103">
        <f t="shared" si="21"/>
        <v>1.9912260756924949</v>
      </c>
      <c r="K103">
        <f t="shared" si="23"/>
        <v>1.1732139998824906</v>
      </c>
      <c r="L103">
        <f t="shared" si="24"/>
        <v>98</v>
      </c>
      <c r="M103" s="1">
        <f t="shared" si="37"/>
        <v>0.91991957197071372</v>
      </c>
      <c r="N103" s="1">
        <f t="shared" si="38"/>
        <v>19.62</v>
      </c>
      <c r="O103" s="1">
        <f t="shared" si="39"/>
        <v>1.2420599999999999</v>
      </c>
      <c r="P103">
        <f t="shared" si="40"/>
        <v>1.859641591248463</v>
      </c>
      <c r="Q103">
        <f t="shared" si="25"/>
        <v>1.9912260756924949</v>
      </c>
      <c r="R103">
        <f t="shared" si="26"/>
        <v>1.0602234731149593</v>
      </c>
    </row>
    <row r="104" spans="5:18">
      <c r="E104">
        <v>99</v>
      </c>
      <c r="F104" s="1">
        <f t="shared" si="33"/>
        <v>0.93797031541736919</v>
      </c>
      <c r="G104" s="1">
        <f t="shared" si="34"/>
        <v>19.809999999999999</v>
      </c>
      <c r="H104" s="1">
        <f t="shared" si="35"/>
        <v>1.2445299999999999</v>
      </c>
      <c r="I104">
        <f t="shared" si="36"/>
        <v>1.4416601368931334</v>
      </c>
      <c r="J104">
        <f t="shared" si="21"/>
        <v>1.9956351945975499</v>
      </c>
      <c r="K104">
        <f t="shared" si="23"/>
        <v>1.1795895213763916</v>
      </c>
      <c r="L104">
        <f t="shared" si="24"/>
        <v>99</v>
      </c>
      <c r="M104" s="1">
        <f t="shared" si="37"/>
        <v>0.9212945190510391</v>
      </c>
      <c r="N104" s="1">
        <f t="shared" si="38"/>
        <v>19.809999999999999</v>
      </c>
      <c r="O104" s="1">
        <f t="shared" si="39"/>
        <v>1.2445299999999999</v>
      </c>
      <c r="P104">
        <f t="shared" si="40"/>
        <v>1.8465101890914315</v>
      </c>
      <c r="Q104">
        <f t="shared" si="25"/>
        <v>1.9956351945975499</v>
      </c>
      <c r="R104">
        <f t="shared" si="26"/>
        <v>1.0683935103493505</v>
      </c>
    </row>
    <row r="105" spans="5:18">
      <c r="E105">
        <v>100</v>
      </c>
      <c r="F105" s="1">
        <f t="shared" si="33"/>
        <v>0.9388054711897883</v>
      </c>
      <c r="G105" s="1">
        <f t="shared" si="34"/>
        <v>20</v>
      </c>
      <c r="H105" s="1">
        <f t="shared" si="35"/>
        <v>1.2469999999999999</v>
      </c>
      <c r="I105">
        <f t="shared" si="36"/>
        <v>1.4330754842069484</v>
      </c>
      <c r="J105">
        <f t="shared" si="21"/>
        <v>2</v>
      </c>
      <c r="K105">
        <f t="shared" si="23"/>
        <v>1.1858630168007385</v>
      </c>
      <c r="L105">
        <f t="shared" si="24"/>
        <v>100</v>
      </c>
      <c r="M105" s="1">
        <f t="shared" si="37"/>
        <v>0.92262500944182324</v>
      </c>
      <c r="N105" s="1">
        <f t="shared" si="38"/>
        <v>20</v>
      </c>
      <c r="O105" s="1">
        <f t="shared" si="39"/>
        <v>1.2469999999999999</v>
      </c>
      <c r="P105">
        <f t="shared" si="40"/>
        <v>1.833602448717492</v>
      </c>
      <c r="Q105">
        <f t="shared" si="25"/>
        <v>2</v>
      </c>
      <c r="R105">
        <f t="shared" si="26"/>
        <v>1.0764246137470845</v>
      </c>
    </row>
    <row r="106" spans="5:18">
      <c r="E106">
        <v>101</v>
      </c>
      <c r="F106" s="1">
        <f t="shared" si="33"/>
        <v>0.93961716883983948</v>
      </c>
      <c r="G106" s="1">
        <f t="shared" si="34"/>
        <v>20.190000000000001</v>
      </c>
      <c r="H106" s="1">
        <f t="shared" si="35"/>
        <v>1.2494700000000001</v>
      </c>
      <c r="I106">
        <f t="shared" si="36"/>
        <v>1.4247087900822331</v>
      </c>
      <c r="J106">
        <f t="shared" si="21"/>
        <v>2.0043213737826426</v>
      </c>
      <c r="K106">
        <f t="shared" si="23"/>
        <v>1.1920374718179767</v>
      </c>
      <c r="L106">
        <f t="shared" si="24"/>
        <v>101</v>
      </c>
      <c r="M106" s="1">
        <f t="shared" si="37"/>
        <v>0.9239129826282636</v>
      </c>
      <c r="N106" s="1">
        <f t="shared" si="38"/>
        <v>20.190000000000001</v>
      </c>
      <c r="O106" s="1">
        <f t="shared" si="39"/>
        <v>1.2494700000000001</v>
      </c>
      <c r="P106">
        <f t="shared" si="40"/>
        <v>1.8209160533569857</v>
      </c>
      <c r="Q106">
        <f t="shared" si="25"/>
        <v>2.0043213737826426</v>
      </c>
      <c r="R106">
        <f t="shared" si="26"/>
        <v>1.0843205097731354</v>
      </c>
    </row>
    <row r="107" spans="5:18">
      <c r="E107">
        <v>102</v>
      </c>
      <c r="F107" s="1">
        <f t="shared" si="33"/>
        <v>0.94040637452834175</v>
      </c>
      <c r="G107" s="1">
        <f t="shared" si="34"/>
        <v>20.38</v>
      </c>
      <c r="H107" s="1">
        <f t="shared" si="35"/>
        <v>1.2519400000000001</v>
      </c>
      <c r="I107">
        <f t="shared" si="36"/>
        <v>1.4165538857955664</v>
      </c>
      <c r="J107">
        <f t="shared" si="21"/>
        <v>2.0086001717619175</v>
      </c>
      <c r="K107">
        <f t="shared" si="23"/>
        <v>1.1981157571061594</v>
      </c>
      <c r="L107">
        <f t="shared" si="24"/>
        <v>102</v>
      </c>
      <c r="M107" s="1">
        <f t="shared" si="37"/>
        <v>0.92516027675925661</v>
      </c>
      <c r="N107" s="1">
        <f t="shared" si="38"/>
        <v>20.38</v>
      </c>
      <c r="O107" s="1">
        <f t="shared" si="39"/>
        <v>1.2519400000000001</v>
      </c>
      <c r="P107">
        <f t="shared" si="40"/>
        <v>1.8084485684358496</v>
      </c>
      <c r="Q107">
        <f t="shared" si="25"/>
        <v>2.0086001717619175</v>
      </c>
      <c r="R107">
        <f t="shared" si="26"/>
        <v>1.0920848045699876</v>
      </c>
    </row>
    <row r="108" spans="5:18">
      <c r="E108">
        <v>103</v>
      </c>
      <c r="F108" s="1">
        <f t="shared" si="33"/>
        <v>0.94117400393758255</v>
      </c>
      <c r="G108" s="1">
        <f t="shared" si="34"/>
        <v>20.57</v>
      </c>
      <c r="H108" s="1">
        <f t="shared" si="35"/>
        <v>1.25441</v>
      </c>
      <c r="I108">
        <f t="shared" si="36"/>
        <v>1.4086047641430355</v>
      </c>
      <c r="J108">
        <f t="shared" si="21"/>
        <v>2.012837224705172</v>
      </c>
      <c r="K108">
        <f t="shared" si="23"/>
        <v>1.2041006335331415</v>
      </c>
      <c r="L108">
        <f t="shared" si="24"/>
        <v>103</v>
      </c>
      <c r="M108" s="1">
        <f t="shared" si="37"/>
        <v>0.92636863461191965</v>
      </c>
      <c r="N108" s="1">
        <f t="shared" si="38"/>
        <v>20.57</v>
      </c>
      <c r="O108" s="1">
        <f t="shared" si="39"/>
        <v>1.25441</v>
      </c>
      <c r="P108">
        <f t="shared" si="40"/>
        <v>1.7961974547172024</v>
      </c>
      <c r="Q108">
        <f t="shared" si="25"/>
        <v>2.012837224705172</v>
      </c>
      <c r="R108">
        <f t="shared" si="26"/>
        <v>1.0997209881829968</v>
      </c>
    </row>
    <row r="109" spans="5:18">
      <c r="E109">
        <v>104</v>
      </c>
      <c r="F109" s="1">
        <f t="shared" si="33"/>
        <v>0.94192092538336714</v>
      </c>
      <c r="G109" s="1">
        <f t="shared" si="34"/>
        <v>20.76</v>
      </c>
      <c r="H109" s="1">
        <f t="shared" si="35"/>
        <v>1.25688</v>
      </c>
      <c r="I109">
        <f t="shared" si="36"/>
        <v>1.4008555779679699</v>
      </c>
      <c r="J109">
        <f t="shared" si="21"/>
        <v>2.0170333392987803</v>
      </c>
      <c r="K109">
        <f t="shared" si="23"/>
        <v>1.2099947570754006</v>
      </c>
      <c r="L109">
        <f t="shared" si="24"/>
        <v>104</v>
      </c>
      <c r="M109" s="1">
        <f t="shared" si="37"/>
        <v>0.92753970917775153</v>
      </c>
      <c r="N109" s="1">
        <f t="shared" si="38"/>
        <v>20.76</v>
      </c>
      <c r="O109" s="1">
        <f t="shared" si="39"/>
        <v>1.25688</v>
      </c>
      <c r="P109">
        <f t="shared" si="40"/>
        <v>1.7841600805743247</v>
      </c>
      <c r="Q109">
        <f t="shared" si="25"/>
        <v>2.0170333392987803</v>
      </c>
      <c r="R109">
        <f t="shared" si="26"/>
        <v>1.1072324386349042</v>
      </c>
    </row>
    <row r="110" spans="5:18">
      <c r="E110">
        <v>105</v>
      </c>
      <c r="F110" s="1">
        <f t="shared" si="33"/>
        <v>0.94264796270994744</v>
      </c>
      <c r="G110" s="1">
        <f t="shared" si="34"/>
        <v>20.95</v>
      </c>
      <c r="H110" s="1">
        <f t="shared" si="35"/>
        <v>1.25935</v>
      </c>
      <c r="I110">
        <f t="shared" si="36"/>
        <v>1.393300638352821</v>
      </c>
      <c r="J110">
        <f t="shared" si="21"/>
        <v>2.0211892990699383</v>
      </c>
      <c r="K110">
        <f t="shared" si="23"/>
        <v>1.2158006834946276</v>
      </c>
      <c r="L110">
        <f t="shared" si="24"/>
        <v>105</v>
      </c>
      <c r="M110" s="1">
        <f t="shared" si="37"/>
        <v>0.92867506889512075</v>
      </c>
      <c r="N110" s="1">
        <f t="shared" si="38"/>
        <v>20.95</v>
      </c>
      <c r="O110" s="1">
        <f t="shared" si="39"/>
        <v>1.25935</v>
      </c>
      <c r="P110">
        <f t="shared" si="40"/>
        <v>1.7723337334425859</v>
      </c>
      <c r="Q110">
        <f t="shared" si="25"/>
        <v>2.0211892990699383</v>
      </c>
      <c r="R110">
        <f t="shared" si="26"/>
        <v>1.1146224258546009</v>
      </c>
    </row>
    <row r="111" spans="5:18">
      <c r="E111">
        <v>106</v>
      </c>
      <c r="F111" s="1">
        <f t="shared" si="33"/>
        <v>0.94335589798450115</v>
      </c>
      <c r="G111" s="1">
        <f t="shared" si="34"/>
        <v>21.14</v>
      </c>
      <c r="H111" s="1">
        <f t="shared" si="35"/>
        <v>1.2618199999999999</v>
      </c>
      <c r="I111">
        <f t="shared" si="36"/>
        <v>1.3859344125245037</v>
      </c>
      <c r="J111">
        <f t="shared" si="21"/>
        <v>2.0253058652647704</v>
      </c>
      <c r="K111">
        <f t="shared" si="23"/>
        <v>1.221520872784605</v>
      </c>
      <c r="L111">
        <f t="shared" si="24"/>
        <v>106</v>
      </c>
      <c r="M111" s="1">
        <f t="shared" si="37"/>
        <v>0.92977620255125348</v>
      </c>
      <c r="N111" s="1">
        <f t="shared" si="38"/>
        <v>21.14</v>
      </c>
      <c r="O111" s="1">
        <f t="shared" si="39"/>
        <v>1.2618199999999999</v>
      </c>
      <c r="P111">
        <f t="shared" si="40"/>
        <v>1.7607156304902991</v>
      </c>
      <c r="Q111">
        <f t="shared" si="25"/>
        <v>2.0253058652647704</v>
      </c>
      <c r="R111">
        <f t="shared" si="26"/>
        <v>1.1218941154652082</v>
      </c>
    </row>
    <row r="112" spans="5:18">
      <c r="E112">
        <v>107</v>
      </c>
      <c r="F112" s="1">
        <f t="shared" si="33"/>
        <v>0.94404547400645167</v>
      </c>
      <c r="G112" s="1">
        <f t="shared" si="34"/>
        <v>21.330000000000002</v>
      </c>
      <c r="H112" s="1">
        <f t="shared" si="35"/>
        <v>1.2642899999999999</v>
      </c>
      <c r="I112">
        <f t="shared" si="36"/>
        <v>1.378751521512702</v>
      </c>
      <c r="J112">
        <f t="shared" si="21"/>
        <v>2.0293837776852097</v>
      </c>
      <c r="K112">
        <f t="shared" si="23"/>
        <v>1.2271576934002284</v>
      </c>
      <c r="L112">
        <f t="shared" si="24"/>
        <v>107</v>
      </c>
      <c r="M112" s="1">
        <f t="shared" si="37"/>
        <v>0.93084452387540229</v>
      </c>
      <c r="N112" s="1">
        <f t="shared" si="38"/>
        <v>21.330000000000002</v>
      </c>
      <c r="O112" s="1">
        <f t="shared" si="39"/>
        <v>1.2642899999999999</v>
      </c>
      <c r="P112">
        <f t="shared" si="40"/>
        <v>1.7493029285476924</v>
      </c>
      <c r="Q112">
        <f t="shared" si="25"/>
        <v>2.0293837776852097</v>
      </c>
      <c r="R112">
        <f t="shared" si="26"/>
        <v>1.1290505724362279</v>
      </c>
    </row>
    <row r="113" spans="5:18">
      <c r="E113">
        <v>108</v>
      </c>
      <c r="F113" s="1">
        <f t="shared" si="33"/>
        <v>0.94471739664566157</v>
      </c>
      <c r="G113" s="1">
        <f t="shared" si="34"/>
        <v>21.52</v>
      </c>
      <c r="H113" s="1">
        <f t="shared" si="35"/>
        <v>1.2667600000000001</v>
      </c>
      <c r="I113">
        <f t="shared" si="36"/>
        <v>1.3717467375997492</v>
      </c>
      <c r="J113">
        <f t="shared" si="21"/>
        <v>2.0334237554869499</v>
      </c>
      <c r="K113">
        <f t="shared" si="23"/>
        <v>1.232713426279908</v>
      </c>
      <c r="L113">
        <f t="shared" si="24"/>
        <v>108</v>
      </c>
      <c r="M113" s="1">
        <f t="shared" si="37"/>
        <v>0.93188137584350672</v>
      </c>
      <c r="N113" s="1">
        <f t="shared" si="38"/>
        <v>21.52</v>
      </c>
      <c r="O113" s="1">
        <f t="shared" si="39"/>
        <v>1.2667600000000001</v>
      </c>
      <c r="P113">
        <f t="shared" si="40"/>
        <v>1.7380927333378484</v>
      </c>
      <c r="Q113">
        <f t="shared" si="25"/>
        <v>2.0334237554869499</v>
      </c>
      <c r="R113">
        <f t="shared" si="26"/>
        <v>1.1360947646044954</v>
      </c>
    </row>
    <row r="114" spans="5:18">
      <c r="E114">
        <v>109</v>
      </c>
      <c r="F114" s="1">
        <f t="shared" si="33"/>
        <v>0.94537233702238421</v>
      </c>
      <c r="G114" s="1">
        <f t="shared" si="34"/>
        <v>21.71</v>
      </c>
      <c r="H114" s="1">
        <f t="shared" si="35"/>
        <v>1.2692299999999999</v>
      </c>
      <c r="I114">
        <f t="shared" si="36"/>
        <v>1.3649149815960011</v>
      </c>
      <c r="J114">
        <f t="shared" si="21"/>
        <v>2.0374264979406238</v>
      </c>
      <c r="K114">
        <f t="shared" si="23"/>
        <v>1.2381902686720201</v>
      </c>
      <c r="L114">
        <f t="shared" si="24"/>
        <v>109</v>
      </c>
      <c r="M114" s="1">
        <f t="shared" si="37"/>
        <v>0.93288803471332715</v>
      </c>
      <c r="N114" s="1">
        <f t="shared" si="38"/>
        <v>21.71</v>
      </c>
      <c r="O114" s="1">
        <f t="shared" si="39"/>
        <v>1.2692299999999999</v>
      </c>
      <c r="P114">
        <f t="shared" si="40"/>
        <v>1.7270821080438339</v>
      </c>
      <c r="Q114">
        <f t="shared" si="25"/>
        <v>2.0374264979406238</v>
      </c>
      <c r="R114">
        <f t="shared" si="26"/>
        <v>1.1430295660684322</v>
      </c>
    </row>
    <row r="115" spans="5:18">
      <c r="E115">
        <v>110</v>
      </c>
      <c r="F115" s="1">
        <f t="shared" si="33"/>
        <v>0.94601093354081012</v>
      </c>
      <c r="G115" s="1">
        <f t="shared" si="34"/>
        <v>21.9</v>
      </c>
      <c r="H115" s="1">
        <f t="shared" si="35"/>
        <v>1.2717000000000001</v>
      </c>
      <c r="I115">
        <f t="shared" si="36"/>
        <v>1.3582513199724755</v>
      </c>
      <c r="J115">
        <f t="shared" si="21"/>
        <v>2.0413926851582249</v>
      </c>
      <c r="K115">
        <f t="shared" si="23"/>
        <v>1.2435903377755162</v>
      </c>
      <c r="L115">
        <f t="shared" si="24"/>
        <v>110</v>
      </c>
      <c r="M115" s="1">
        <f t="shared" si="37"/>
        <v>0.93386571380780037</v>
      </c>
      <c r="N115" s="1">
        <f t="shared" si="38"/>
        <v>21.9</v>
      </c>
      <c r="O115" s="1">
        <f t="shared" si="39"/>
        <v>1.2717000000000001</v>
      </c>
      <c r="P115">
        <f t="shared" si="40"/>
        <v>1.7162680812517512</v>
      </c>
      <c r="Q115">
        <f t="shared" si="25"/>
        <v>2.0413926851582249</v>
      </c>
      <c r="R115">
        <f t="shared" si="26"/>
        <v>1.1498577604600142</v>
      </c>
    </row>
    <row r="116" spans="5:18">
      <c r="E116">
        <v>111</v>
      </c>
      <c r="F116" s="1">
        <f t="shared" si="33"/>
        <v>0.94663379378708667</v>
      </c>
      <c r="G116" s="1">
        <f t="shared" si="34"/>
        <v>22.09</v>
      </c>
      <c r="H116" s="1">
        <f t="shared" si="35"/>
        <v>1.27417</v>
      </c>
      <c r="I116">
        <f t="shared" si="36"/>
        <v>1.3517509618791317</v>
      </c>
      <c r="J116">
        <f t="shared" si="21"/>
        <v>2.0453229787866576</v>
      </c>
      <c r="K116">
        <f t="shared" si="23"/>
        <v>1.2489156742042828</v>
      </c>
      <c r="L116">
        <f t="shared" si="24"/>
        <v>111</v>
      </c>
      <c r="M116" s="1">
        <f t="shared" si="37"/>
        <v>0.93481556706318936</v>
      </c>
      <c r="N116" s="1">
        <f t="shared" si="38"/>
        <v>22.09</v>
      </c>
      <c r="O116" s="1">
        <f t="shared" si="39"/>
        <v>1.27417</v>
      </c>
      <c r="P116">
        <f t="shared" si="40"/>
        <v>1.7056476543028014</v>
      </c>
      <c r="Q116">
        <f t="shared" si="25"/>
        <v>2.0453229787866576</v>
      </c>
      <c r="R116">
        <f t="shared" si="26"/>
        <v>1.1565820440986958</v>
      </c>
    </row>
    <row r="117" spans="5:18">
      <c r="E117">
        <v>112</v>
      </c>
      <c r="F117" s="1">
        <f t="shared" si="33"/>
        <v>0.94724149630181365</v>
      </c>
      <c r="G117" s="1">
        <f t="shared" si="34"/>
        <v>22.28</v>
      </c>
      <c r="H117" s="1">
        <f t="shared" si="35"/>
        <v>1.27664</v>
      </c>
      <c r="I117">
        <f t="shared" si="36"/>
        <v>1.3454092560677045</v>
      </c>
      <c r="J117">
        <f t="shared" si="21"/>
        <v>2.0492180226701815</v>
      </c>
      <c r="K117">
        <f t="shared" si="23"/>
        <v>1.2541682452843324</v>
      </c>
      <c r="L117">
        <f t="shared" si="24"/>
        <v>112</v>
      </c>
      <c r="M117" s="1">
        <f t="shared" si="37"/>
        <v>0.93573869235750251</v>
      </c>
      <c r="N117" s="1">
        <f t="shared" si="38"/>
        <v>22.28</v>
      </c>
      <c r="O117" s="1">
        <f t="shared" si="39"/>
        <v>1.27664</v>
      </c>
      <c r="P117">
        <f t="shared" si="40"/>
        <v>1.6952178080888702</v>
      </c>
      <c r="Q117">
        <f t="shared" si="25"/>
        <v>2.0492180226701815</v>
      </c>
      <c r="R117">
        <f t="shared" si="26"/>
        <v>1.1632050290314107</v>
      </c>
    </row>
    <row r="118" spans="5:18">
      <c r="E118">
        <v>113</v>
      </c>
      <c r="F118" s="1">
        <f t="shared" si="33"/>
        <v>0.9478345922362138</v>
      </c>
      <c r="G118" s="1">
        <f t="shared" si="34"/>
        <v>22.47</v>
      </c>
      <c r="H118" s="1">
        <f t="shared" si="35"/>
        <v>1.27911</v>
      </c>
      <c r="I118">
        <f t="shared" si="36"/>
        <v>1.3392216877456138</v>
      </c>
      <c r="J118">
        <f t="shared" si="21"/>
        <v>2.0530784434834195</v>
      </c>
      <c r="K118">
        <f t="shared" si="23"/>
        <v>1.2593499481924126</v>
      </c>
      <c r="L118">
        <f t="shared" si="24"/>
        <v>113</v>
      </c>
      <c r="M118" s="1">
        <f t="shared" si="37"/>
        <v>0.93663613463362616</v>
      </c>
      <c r="N118" s="1">
        <f t="shared" si="38"/>
        <v>22.47</v>
      </c>
      <c r="O118" s="1">
        <f t="shared" si="39"/>
        <v>1.27911</v>
      </c>
      <c r="P118">
        <f t="shared" si="40"/>
        <v>1.6849755093254204</v>
      </c>
      <c r="Q118">
        <f t="shared" si="25"/>
        <v>2.0530784434834195</v>
      </c>
      <c r="R118">
        <f t="shared" si="26"/>
        <v>1.1697292459626512</v>
      </c>
    </row>
    <row r="119" spans="5:18">
      <c r="E119">
        <v>114</v>
      </c>
      <c r="F119" s="1">
        <f t="shared" si="33"/>
        <v>0.94841360690045062</v>
      </c>
      <c r="G119" s="1">
        <f t="shared" si="34"/>
        <v>22.66</v>
      </c>
      <c r="H119" s="1">
        <f t="shared" si="35"/>
        <v>1.2815799999999999</v>
      </c>
      <c r="I119">
        <f t="shared" si="36"/>
        <v>1.3331838753805652</v>
      </c>
      <c r="J119">
        <f t="shared" si="21"/>
        <v>2.0569048513364727</v>
      </c>
      <c r="K119">
        <f t="shared" si="23"/>
        <v>1.2644626129442142</v>
      </c>
      <c r="L119">
        <f t="shared" si="24"/>
        <v>114</v>
      </c>
      <c r="M119" s="1">
        <f t="shared" si="37"/>
        <v>0.93750888883064487</v>
      </c>
      <c r="N119" s="1">
        <f t="shared" si="38"/>
        <v>22.66</v>
      </c>
      <c r="O119" s="1">
        <f t="shared" si="39"/>
        <v>1.2815799999999999</v>
      </c>
      <c r="P119">
        <f t="shared" si="40"/>
        <v>1.6749177163301254</v>
      </c>
      <c r="Q119">
        <f t="shared" si="25"/>
        <v>2.0569048513364727</v>
      </c>
      <c r="R119">
        <f t="shared" si="26"/>
        <v>1.1761571470784919</v>
      </c>
    </row>
    <row r="120" spans="5:18">
      <c r="E120">
        <v>115</v>
      </c>
      <c r="F120" s="1">
        <f t="shared" si="33"/>
        <v>0.94897904121189069</v>
      </c>
      <c r="G120" s="1">
        <f t="shared" si="34"/>
        <v>22.85</v>
      </c>
      <c r="H120" s="1">
        <f t="shared" si="35"/>
        <v>1.2840500000000001</v>
      </c>
      <c r="I120">
        <f t="shared" si="36"/>
        <v>1.3272915674702745</v>
      </c>
      <c r="J120">
        <f t="shared" si="21"/>
        <v>2.0606978403536118</v>
      </c>
      <c r="K120">
        <f t="shared" si="23"/>
        <v>1.2695080052398782</v>
      </c>
      <c r="L120">
        <f t="shared" si="24"/>
        <v>115</v>
      </c>
      <c r="M120" s="1">
        <f t="shared" si="37"/>
        <v>0.93835790263591612</v>
      </c>
      <c r="N120" s="1">
        <f t="shared" si="38"/>
        <v>22.85</v>
      </c>
      <c r="O120" s="1">
        <f t="shared" si="39"/>
        <v>1.2840500000000001</v>
      </c>
      <c r="P120">
        <f t="shared" si="40"/>
        <v>1.6650413843381306</v>
      </c>
      <c r="Q120">
        <f t="shared" si="25"/>
        <v>2.0606978403536118</v>
      </c>
      <c r="R120">
        <f t="shared" si="26"/>
        <v>1.1824911087682866</v>
      </c>
    </row>
    <row r="121" spans="5:18">
      <c r="E121">
        <v>116</v>
      </c>
      <c r="F121" s="1">
        <f t="shared" si="33"/>
        <v>0.94953137305049784</v>
      </c>
      <c r="G121" s="1">
        <f t="shared" si="34"/>
        <v>23.04</v>
      </c>
      <c r="H121" s="1">
        <f t="shared" si="35"/>
        <v>1.2865199999999999</v>
      </c>
      <c r="I121">
        <f t="shared" si="36"/>
        <v>1.321540639291529</v>
      </c>
      <c r="J121">
        <f t="shared" si="21"/>
        <v>2.0644579892269186</v>
      </c>
      <c r="K121">
        <f t="shared" si="23"/>
        <v>1.2744878291741433</v>
      </c>
      <c r="L121">
        <f t="shared" si="24"/>
        <v>116</v>
      </c>
      <c r="M121" s="1">
        <f t="shared" si="37"/>
        <v>0.93918407906962531</v>
      </c>
      <c r="N121" s="1">
        <f t="shared" si="38"/>
        <v>23.04</v>
      </c>
      <c r="O121" s="1">
        <f t="shared" si="39"/>
        <v>1.2865199999999999</v>
      </c>
      <c r="P121">
        <f t="shared" si="40"/>
        <v>1.6553434703831067</v>
      </c>
      <c r="Q121">
        <f t="shared" si="25"/>
        <v>2.0644579892269186</v>
      </c>
      <c r="R121">
        <f t="shared" si="26"/>
        <v>1.1887334342476967</v>
      </c>
    </row>
    <row r="122" spans="5:18">
      <c r="E122">
        <v>117</v>
      </c>
      <c r="F122" s="1">
        <f t="shared" si="33"/>
        <v>0.9500710585279788</v>
      </c>
      <c r="G122" s="1">
        <f t="shared" si="34"/>
        <v>23.23</v>
      </c>
      <c r="H122" s="1">
        <f t="shared" si="35"/>
        <v>1.2889900000000001</v>
      </c>
      <c r="I122">
        <f t="shared" si="36"/>
        <v>1.3159270896465491</v>
      </c>
      <c r="J122">
        <f t="shared" si="21"/>
        <v>2.0681858617461617</v>
      </c>
      <c r="K122">
        <f t="shared" si="23"/>
        <v>1.2794037298180172</v>
      </c>
      <c r="L122">
        <f t="shared" si="24"/>
        <v>117</v>
      </c>
      <c r="M122" s="1">
        <f t="shared" si="37"/>
        <v>0.93998827891274606</v>
      </c>
      <c r="N122" s="1">
        <f t="shared" si="38"/>
        <v>23.23</v>
      </c>
      <c r="O122" s="1">
        <f t="shared" si="39"/>
        <v>1.2889900000000001</v>
      </c>
      <c r="P122">
        <f t="shared" si="40"/>
        <v>1.6458209377696116</v>
      </c>
      <c r="Q122">
        <f t="shared" si="25"/>
        <v>2.0681858617461617</v>
      </c>
      <c r="R122">
        <f t="shared" si="26"/>
        <v>1.194886356086533</v>
      </c>
    </row>
    <row r="123" spans="5:18">
      <c r="E123">
        <v>118</v>
      </c>
      <c r="F123" s="1">
        <f t="shared" si="33"/>
        <v>0.95059853317679588</v>
      </c>
      <c r="G123" s="1">
        <f t="shared" si="34"/>
        <v>23.42</v>
      </c>
      <c r="H123" s="1">
        <f t="shared" si="35"/>
        <v>1.2914600000000001</v>
      </c>
      <c r="I123">
        <f t="shared" si="36"/>
        <v>1.3104470376160804</v>
      </c>
      <c r="J123">
        <f t="shared" si="21"/>
        <v>2.0718820073061255</v>
      </c>
      <c r="K123">
        <f t="shared" si="23"/>
        <v>1.2842572956785974</v>
      </c>
      <c r="L123">
        <f t="shared" si="24"/>
        <v>118</v>
      </c>
      <c r="M123" s="1">
        <f t="shared" si="37"/>
        <v>0.94077132298859967</v>
      </c>
      <c r="N123" s="1">
        <f t="shared" si="38"/>
        <v>23.42</v>
      </c>
      <c r="O123" s="1">
        <f t="shared" si="39"/>
        <v>1.2914600000000001</v>
      </c>
      <c r="P123">
        <f t="shared" si="40"/>
        <v>1.636470760162291</v>
      </c>
      <c r="Q123">
        <f t="shared" si="25"/>
        <v>2.0718820073061255</v>
      </c>
      <c r="R123">
        <f t="shared" si="26"/>
        <v>1.2009520386448356</v>
      </c>
    </row>
    <row r="124" spans="5:18">
      <c r="E124">
        <v>119</v>
      </c>
      <c r="F124" s="1">
        <f t="shared" si="33"/>
        <v>0.95111421306467725</v>
      </c>
      <c r="G124" s="1">
        <f t="shared" si="34"/>
        <v>23.61</v>
      </c>
      <c r="H124" s="1">
        <f t="shared" si="35"/>
        <v>1.29393</v>
      </c>
      <c r="I124">
        <f t="shared" si="36"/>
        <v>1.3050967193231486</v>
      </c>
      <c r="J124">
        <f t="shared" si="21"/>
        <v>2.0755469613925306</v>
      </c>
      <c r="K124">
        <f t="shared" si="23"/>
        <v>1.2890500610431981</v>
      </c>
      <c r="L124">
        <f t="shared" si="24"/>
        <v>119</v>
      </c>
      <c r="M124" s="1">
        <f t="shared" si="37"/>
        <v>0.9415339943075105</v>
      </c>
      <c r="N124" s="1">
        <f t="shared" si="38"/>
        <v>23.61</v>
      </c>
      <c r="O124" s="1">
        <f t="shared" si="39"/>
        <v>1.29393</v>
      </c>
      <c r="P124">
        <f t="shared" si="40"/>
        <v>1.6272899253150603</v>
      </c>
      <c r="Q124">
        <f t="shared" si="25"/>
        <v>2.0755469613925306</v>
      </c>
      <c r="R124">
        <f t="shared" si="26"/>
        <v>1.2069325804204567</v>
      </c>
    </row>
    <row r="125" spans="5:18">
      <c r="E125">
        <v>120</v>
      </c>
      <c r="F125" s="1">
        <f t="shared" si="33"/>
        <v>0.95161849583983082</v>
      </c>
      <c r="G125" s="1">
        <f t="shared" si="34"/>
        <v>23.8</v>
      </c>
      <c r="H125" s="1">
        <f t="shared" si="35"/>
        <v>1.2964</v>
      </c>
      <c r="I125">
        <f t="shared" si="36"/>
        <v>1.2900503380770729</v>
      </c>
      <c r="J125">
        <f t="shared" si="21"/>
        <v>2.0791812460476247</v>
      </c>
      <c r="K125">
        <f t="shared" si="23"/>
        <v>1.2937835082136844</v>
      </c>
      <c r="L125">
        <f t="shared" si="24"/>
        <v>120</v>
      </c>
      <c r="M125" s="1">
        <f t="shared" si="37"/>
        <v>0.94227704008341617</v>
      </c>
      <c r="N125" s="1">
        <f t="shared" si="38"/>
        <v>23.8</v>
      </c>
      <c r="O125" s="1">
        <f t="shared" si="39"/>
        <v>1.2964</v>
      </c>
      <c r="P125">
        <f t="shared" si="40"/>
        <v>1.6011319571771654</v>
      </c>
      <c r="Q125">
        <f t="shared" si="25"/>
        <v>2.0791812460476247</v>
      </c>
      <c r="R125">
        <f t="shared" si="26"/>
        <v>1.2128300163113466</v>
      </c>
    </row>
    <row r="126" spans="5:18">
      <c r="E126">
        <v>125</v>
      </c>
      <c r="F126" s="1">
        <f t="shared" si="33"/>
        <v>0.95398170001841198</v>
      </c>
      <c r="G126" s="1">
        <f t="shared" si="34"/>
        <v>24.75</v>
      </c>
      <c r="H126" s="1">
        <f t="shared" si="35"/>
        <v>1.3087499999999999</v>
      </c>
      <c r="I126">
        <f t="shared" si="36"/>
        <v>1.2762429096796346</v>
      </c>
      <c r="J126">
        <f t="shared" si="21"/>
        <v>2.0969100130080562</v>
      </c>
      <c r="K126">
        <f t="shared" si="23"/>
        <v>1.3166094730021649</v>
      </c>
      <c r="L126">
        <f t="shared" si="24"/>
        <v>125</v>
      </c>
      <c r="M126" s="1">
        <f t="shared" si="37"/>
        <v>0.94572176239657579</v>
      </c>
      <c r="N126" s="1">
        <f t="shared" si="38"/>
        <v>24.75</v>
      </c>
      <c r="O126" s="1">
        <f t="shared" si="39"/>
        <v>1.3087499999999999</v>
      </c>
      <c r="P126">
        <f t="shared" si="40"/>
        <v>1.5767132916917574</v>
      </c>
      <c r="Q126">
        <f t="shared" si="25"/>
        <v>2.0969100130080562</v>
      </c>
      <c r="R126">
        <f t="shared" si="26"/>
        <v>1.2411376450649001</v>
      </c>
    </row>
    <row r="127" spans="5:18">
      <c r="E127">
        <v>130</v>
      </c>
      <c r="F127" s="1">
        <f t="shared" si="33"/>
        <v>0.95611059135746956</v>
      </c>
      <c r="G127" s="1">
        <f t="shared" si="34"/>
        <v>25.7</v>
      </c>
      <c r="H127" s="1">
        <f t="shared" si="35"/>
        <v>1.3210999999999999</v>
      </c>
      <c r="I127">
        <f t="shared" si="36"/>
        <v>1.2544600818075546</v>
      </c>
      <c r="J127">
        <f t="shared" si="21"/>
        <v>2.1139433523068369</v>
      </c>
      <c r="K127">
        <f t="shared" si="23"/>
        <v>1.3381483998525341</v>
      </c>
      <c r="L127">
        <f t="shared" si="24"/>
        <v>130</v>
      </c>
      <c r="M127" s="1">
        <f t="shared" si="37"/>
        <v>0.94877036969599293</v>
      </c>
      <c r="N127" s="1">
        <f t="shared" si="38"/>
        <v>25.7</v>
      </c>
      <c r="O127" s="1">
        <f t="shared" si="39"/>
        <v>1.3210999999999999</v>
      </c>
      <c r="P127">
        <f t="shared" si="40"/>
        <v>1.5376385849332748</v>
      </c>
      <c r="Q127">
        <f t="shared" si="25"/>
        <v>2.1139433523068369</v>
      </c>
      <c r="R127">
        <f t="shared" si="26"/>
        <v>1.2676398912974478</v>
      </c>
    </row>
    <row r="128" spans="5:18">
      <c r="E128">
        <v>135</v>
      </c>
      <c r="F128" s="1">
        <f t="shared" si="33"/>
        <v>0.95803908153814432</v>
      </c>
      <c r="G128" s="1">
        <f t="shared" si="34"/>
        <v>26.65</v>
      </c>
      <c r="H128" s="1">
        <f t="shared" si="35"/>
        <v>1.33345</v>
      </c>
      <c r="I128">
        <f t="shared" si="36"/>
        <v>1.2350104043256012</v>
      </c>
      <c r="J128">
        <f t="shared" si="21"/>
        <v>2.1303337684950061</v>
      </c>
      <c r="K128">
        <f t="shared" si="23"/>
        <v>1.3585382400446397</v>
      </c>
      <c r="L128">
        <f t="shared" si="24"/>
        <v>135</v>
      </c>
      <c r="M128" s="1">
        <f t="shared" si="37"/>
        <v>0.95148557298379799</v>
      </c>
      <c r="N128" s="1">
        <f t="shared" si="38"/>
        <v>26.65</v>
      </c>
      <c r="O128" s="1">
        <f t="shared" si="39"/>
        <v>1.33345</v>
      </c>
      <c r="P128">
        <f t="shared" si="40"/>
        <v>1.501959685944835</v>
      </c>
      <c r="Q128">
        <f t="shared" si="25"/>
        <v>2.1303337684950061</v>
      </c>
      <c r="R128">
        <f t="shared" si="26"/>
        <v>1.2925313011550095</v>
      </c>
    </row>
    <row r="129" spans="5:18">
      <c r="E129">
        <v>140</v>
      </c>
      <c r="F129" s="1">
        <f t="shared" si="33"/>
        <v>0.95979485800836661</v>
      </c>
      <c r="G129" s="1">
        <f t="shared" si="34"/>
        <v>27.6</v>
      </c>
      <c r="H129" s="1">
        <f t="shared" si="35"/>
        <v>1.3458000000000001</v>
      </c>
      <c r="I129">
        <f t="shared" si="36"/>
        <v>1.2175947887174996</v>
      </c>
      <c r="J129">
        <f t="shared" si="21"/>
        <v>2.1461280356782382</v>
      </c>
      <c r="K129">
        <f t="shared" si="23"/>
        <v>1.3778968186761398</v>
      </c>
      <c r="L129">
        <f t="shared" si="24"/>
        <v>140</v>
      </c>
      <c r="M129" s="1">
        <f t="shared" si="37"/>
        <v>0.95391802672303794</v>
      </c>
      <c r="N129" s="1">
        <f t="shared" si="38"/>
        <v>27.6</v>
      </c>
      <c r="O129" s="1">
        <f t="shared" si="39"/>
        <v>1.3458000000000001</v>
      </c>
      <c r="P129">
        <f t="shared" si="40"/>
        <v>1.4693587618699631</v>
      </c>
      <c r="Q129">
        <f t="shared" si="25"/>
        <v>2.1461280356782382</v>
      </c>
      <c r="R129">
        <f t="shared" si="26"/>
        <v>1.3159799882261916</v>
      </c>
    </row>
    <row r="130" spans="5:18">
      <c r="E130">
        <v>145</v>
      </c>
      <c r="F130" s="1">
        <f t="shared" si="33"/>
        <v>0.96140073042849838</v>
      </c>
      <c r="G130" s="1">
        <f t="shared" si="34"/>
        <v>28.55</v>
      </c>
      <c r="H130" s="1">
        <f t="shared" si="35"/>
        <v>1.35815</v>
      </c>
      <c r="I130">
        <f t="shared" si="36"/>
        <v>1.2019569024884937</v>
      </c>
      <c r="J130">
        <f t="shared" si="21"/>
        <v>2.1613680022349748</v>
      </c>
      <c r="K130">
        <f t="shared" si="23"/>
        <v>1.3963253613182665</v>
      </c>
      <c r="L130">
        <f t="shared" si="24"/>
        <v>145</v>
      </c>
      <c r="M130" s="1">
        <f t="shared" si="37"/>
        <v>0.9561089800875735</v>
      </c>
      <c r="N130" s="1">
        <f t="shared" si="38"/>
        <v>28.55</v>
      </c>
      <c r="O130" s="1">
        <f t="shared" si="39"/>
        <v>1.35815</v>
      </c>
      <c r="P130">
        <f t="shared" si="40"/>
        <v>1.4395433460434743</v>
      </c>
      <c r="Q130">
        <f t="shared" si="25"/>
        <v>2.1613680022349748</v>
      </c>
      <c r="R130">
        <f t="shared" si="26"/>
        <v>1.3381317244187529</v>
      </c>
    </row>
    <row r="131" spans="5:18">
      <c r="E131">
        <v>150</v>
      </c>
      <c r="F131" s="1">
        <f t="shared" si="33"/>
        <v>0.96287564804437753</v>
      </c>
      <c r="G131" s="1">
        <f t="shared" si="34"/>
        <v>29.5</v>
      </c>
      <c r="H131" s="1">
        <f t="shared" si="35"/>
        <v>1.3705000000000001</v>
      </c>
      <c r="I131">
        <f t="shared" si="36"/>
        <v>1.1878767595522024</v>
      </c>
      <c r="J131">
        <f t="shared" si="21"/>
        <v>2.1760912590556813</v>
      </c>
      <c r="K131">
        <f t="shared" si="23"/>
        <v>1.4139113218354622</v>
      </c>
      <c r="L131">
        <f t="shared" si="24"/>
        <v>150</v>
      </c>
      <c r="M131" s="1">
        <f t="shared" si="37"/>
        <v>0.95809228368581356</v>
      </c>
      <c r="N131" s="1">
        <f t="shared" si="38"/>
        <v>29.5</v>
      </c>
      <c r="O131" s="1">
        <f t="shared" si="39"/>
        <v>1.3705000000000001</v>
      </c>
      <c r="P131">
        <f t="shared" si="40"/>
        <v>1.4122464405864759</v>
      </c>
      <c r="Q131">
        <f t="shared" si="25"/>
        <v>2.1760912590556813</v>
      </c>
      <c r="R131">
        <f t="shared" si="26"/>
        <v>1.3591133470652041</v>
      </c>
    </row>
    <row r="132" spans="5:18">
      <c r="E132">
        <v>155</v>
      </c>
      <c r="F132" s="1">
        <f t="shared" si="33"/>
        <v>0.9642354764707306</v>
      </c>
      <c r="G132" s="1">
        <f t="shared" si="34"/>
        <v>30.45</v>
      </c>
      <c r="H132" s="1">
        <f t="shared" si="35"/>
        <v>1.3828499999999999</v>
      </c>
      <c r="J132">
        <f t="shared" si="21"/>
        <v>2.1903316981702914</v>
      </c>
      <c r="K132">
        <f t="shared" si="23"/>
        <v>1.4307306625905656</v>
      </c>
      <c r="L132">
        <f t="shared" si="24"/>
        <v>155</v>
      </c>
      <c r="M132" s="1">
        <f t="shared" si="37"/>
        <v>0.95989592116324896</v>
      </c>
      <c r="N132" s="1">
        <f t="shared" si="38"/>
        <v>30.45</v>
      </c>
      <c r="O132" s="1">
        <f t="shared" si="39"/>
        <v>1.3828499999999999</v>
      </c>
      <c r="Q132">
        <f t="shared" si="25"/>
        <v>2.1903316981702914</v>
      </c>
      <c r="R132">
        <f t="shared" si="26"/>
        <v>1.3790356009096327</v>
      </c>
    </row>
    <row r="134" spans="5:18">
      <c r="E134" t="s">
        <v>42</v>
      </c>
    </row>
  </sheetData>
  <pageMargins left="0.75" right="0.75" top="1" bottom="1" header="0.5" footer="0.5"/>
  <pageSetup paperSize="0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D.  Kahn</dc:creator>
  <cp:lastModifiedBy>Jason Kahn</cp:lastModifiedBy>
  <cp:lastPrinted>1998-04-22T14:34:45Z</cp:lastPrinted>
  <dcterms:created xsi:type="dcterms:W3CDTF">1998-04-22T02:04:12Z</dcterms:created>
  <dcterms:modified xsi:type="dcterms:W3CDTF">2016-06-08T13:56:45Z</dcterms:modified>
</cp:coreProperties>
</file>