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date1904="1" showInkAnnotation="0" autoCompressPictures="0"/>
  <bookViews>
    <workbookView xWindow="9880" yWindow="1040" windowWidth="25640" windowHeight="20400"/>
  </bookViews>
  <sheets>
    <sheet name="Melting Curves" sheetId="1" r:id="rId1"/>
  </sheets>
  <definedNames>
    <definedName name="anscount" hidden="1">2</definedName>
    <definedName name="limcount" hidden="1">2</definedName>
    <definedName name="sencount" hidden="1">2</definedName>
    <definedName name="solver_adj" localSheetId="0" hidden="1">'Melting Curves'!$B$6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'Melting Curves'!$B$12</definedName>
    <definedName name="solver_lhs2" localSheetId="0" hidden="1">'Melting Curves'!$B$12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'Melting Curves'!$J$13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hs1" localSheetId="0" hidden="1">0</definedName>
    <definedName name="solver_rhs2" localSheetId="0" hidden="1">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I120" i="1"/>
  <c r="I118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6" i="1"/>
  <c r="B17" i="1"/>
  <c r="C17" i="1"/>
  <c r="D17" i="1"/>
  <c r="G17" i="1"/>
  <c r="B18" i="1"/>
  <c r="C18" i="1"/>
  <c r="D18" i="1"/>
  <c r="G18" i="1"/>
  <c r="B19" i="1"/>
  <c r="C19" i="1"/>
  <c r="D19" i="1"/>
  <c r="G19" i="1"/>
  <c r="B20" i="1"/>
  <c r="C20" i="1"/>
  <c r="D20" i="1"/>
  <c r="G20" i="1"/>
  <c r="B21" i="1"/>
  <c r="C21" i="1"/>
  <c r="D21" i="1"/>
  <c r="G21" i="1"/>
  <c r="B22" i="1"/>
  <c r="C22" i="1"/>
  <c r="D22" i="1"/>
  <c r="G22" i="1"/>
  <c r="B23" i="1"/>
  <c r="C23" i="1"/>
  <c r="D23" i="1"/>
  <c r="G23" i="1"/>
  <c r="B24" i="1"/>
  <c r="C24" i="1"/>
  <c r="D24" i="1"/>
  <c r="G24" i="1"/>
  <c r="B25" i="1"/>
  <c r="C25" i="1"/>
  <c r="D25" i="1"/>
  <c r="G25" i="1"/>
  <c r="B26" i="1"/>
  <c r="C26" i="1"/>
  <c r="D26" i="1"/>
  <c r="G26" i="1"/>
  <c r="B27" i="1"/>
  <c r="C27" i="1"/>
  <c r="D27" i="1"/>
  <c r="G27" i="1"/>
  <c r="B28" i="1"/>
  <c r="C28" i="1"/>
  <c r="D28" i="1"/>
  <c r="G28" i="1"/>
  <c r="B29" i="1"/>
  <c r="C29" i="1"/>
  <c r="D29" i="1"/>
  <c r="G29" i="1"/>
  <c r="B30" i="1"/>
  <c r="C30" i="1"/>
  <c r="D30" i="1"/>
  <c r="G30" i="1"/>
  <c r="B31" i="1"/>
  <c r="C31" i="1"/>
  <c r="D31" i="1"/>
  <c r="G31" i="1"/>
  <c r="B32" i="1"/>
  <c r="C32" i="1"/>
  <c r="D32" i="1"/>
  <c r="G32" i="1"/>
  <c r="B33" i="1"/>
  <c r="C33" i="1"/>
  <c r="D33" i="1"/>
  <c r="G33" i="1"/>
  <c r="B34" i="1"/>
  <c r="C34" i="1"/>
  <c r="D34" i="1"/>
  <c r="G34" i="1"/>
  <c r="B35" i="1"/>
  <c r="C35" i="1"/>
  <c r="D35" i="1"/>
  <c r="G35" i="1"/>
  <c r="B36" i="1"/>
  <c r="C36" i="1"/>
  <c r="D36" i="1"/>
  <c r="G36" i="1"/>
  <c r="B37" i="1"/>
  <c r="C37" i="1"/>
  <c r="D37" i="1"/>
  <c r="G37" i="1"/>
  <c r="B38" i="1"/>
  <c r="C38" i="1"/>
  <c r="D38" i="1"/>
  <c r="G38" i="1"/>
  <c r="B39" i="1"/>
  <c r="C39" i="1"/>
  <c r="D39" i="1"/>
  <c r="G39" i="1"/>
  <c r="B40" i="1"/>
  <c r="C40" i="1"/>
  <c r="D40" i="1"/>
  <c r="G40" i="1"/>
  <c r="B41" i="1"/>
  <c r="C41" i="1"/>
  <c r="D41" i="1"/>
  <c r="G41" i="1"/>
  <c r="B42" i="1"/>
  <c r="C42" i="1"/>
  <c r="D42" i="1"/>
  <c r="G42" i="1"/>
  <c r="B43" i="1"/>
  <c r="C43" i="1"/>
  <c r="D43" i="1"/>
  <c r="G43" i="1"/>
  <c r="B44" i="1"/>
  <c r="C44" i="1"/>
  <c r="D44" i="1"/>
  <c r="G44" i="1"/>
  <c r="B45" i="1"/>
  <c r="C45" i="1"/>
  <c r="D45" i="1"/>
  <c r="G45" i="1"/>
  <c r="B46" i="1"/>
  <c r="C46" i="1"/>
  <c r="D46" i="1"/>
  <c r="G46" i="1"/>
  <c r="B47" i="1"/>
  <c r="C47" i="1"/>
  <c r="D47" i="1"/>
  <c r="G47" i="1"/>
  <c r="B48" i="1"/>
  <c r="C48" i="1"/>
  <c r="D48" i="1"/>
  <c r="G48" i="1"/>
  <c r="B49" i="1"/>
  <c r="C49" i="1"/>
  <c r="D49" i="1"/>
  <c r="G49" i="1"/>
  <c r="B50" i="1"/>
  <c r="C50" i="1"/>
  <c r="D50" i="1"/>
  <c r="G50" i="1"/>
  <c r="B51" i="1"/>
  <c r="C51" i="1"/>
  <c r="D51" i="1"/>
  <c r="G51" i="1"/>
  <c r="B52" i="1"/>
  <c r="C52" i="1"/>
  <c r="D52" i="1"/>
  <c r="G52" i="1"/>
  <c r="B53" i="1"/>
  <c r="C53" i="1"/>
  <c r="D53" i="1"/>
  <c r="G53" i="1"/>
  <c r="B54" i="1"/>
  <c r="C54" i="1"/>
  <c r="D54" i="1"/>
  <c r="G54" i="1"/>
  <c r="B55" i="1"/>
  <c r="C55" i="1"/>
  <c r="D55" i="1"/>
  <c r="G55" i="1"/>
  <c r="B56" i="1"/>
  <c r="C56" i="1"/>
  <c r="D56" i="1"/>
  <c r="G56" i="1"/>
  <c r="B57" i="1"/>
  <c r="C57" i="1"/>
  <c r="D57" i="1"/>
  <c r="G57" i="1"/>
  <c r="B58" i="1"/>
  <c r="C58" i="1"/>
  <c r="D58" i="1"/>
  <c r="G58" i="1"/>
  <c r="B59" i="1"/>
  <c r="C59" i="1"/>
  <c r="D59" i="1"/>
  <c r="G59" i="1"/>
  <c r="B60" i="1"/>
  <c r="C60" i="1"/>
  <c r="D60" i="1"/>
  <c r="G60" i="1"/>
  <c r="B61" i="1"/>
  <c r="C61" i="1"/>
  <c r="D61" i="1"/>
  <c r="G61" i="1"/>
  <c r="B62" i="1"/>
  <c r="C62" i="1"/>
  <c r="D62" i="1"/>
  <c r="G62" i="1"/>
  <c r="B63" i="1"/>
  <c r="C63" i="1"/>
  <c r="D63" i="1"/>
  <c r="G63" i="1"/>
  <c r="B64" i="1"/>
  <c r="C64" i="1"/>
  <c r="D64" i="1"/>
  <c r="G64" i="1"/>
  <c r="B65" i="1"/>
  <c r="C65" i="1"/>
  <c r="D65" i="1"/>
  <c r="G65" i="1"/>
  <c r="B66" i="1"/>
  <c r="C66" i="1"/>
  <c r="D66" i="1"/>
  <c r="G66" i="1"/>
  <c r="B67" i="1"/>
  <c r="C67" i="1"/>
  <c r="D67" i="1"/>
  <c r="G67" i="1"/>
  <c r="B68" i="1"/>
  <c r="C68" i="1"/>
  <c r="D68" i="1"/>
  <c r="G68" i="1"/>
  <c r="B69" i="1"/>
  <c r="C69" i="1"/>
  <c r="D69" i="1"/>
  <c r="G69" i="1"/>
  <c r="B70" i="1"/>
  <c r="C70" i="1"/>
  <c r="D70" i="1"/>
  <c r="G70" i="1"/>
  <c r="B71" i="1"/>
  <c r="C71" i="1"/>
  <c r="D71" i="1"/>
  <c r="G71" i="1"/>
  <c r="B72" i="1"/>
  <c r="C72" i="1"/>
  <c r="D72" i="1"/>
  <c r="G72" i="1"/>
  <c r="B73" i="1"/>
  <c r="C73" i="1"/>
  <c r="D73" i="1"/>
  <c r="G73" i="1"/>
  <c r="B74" i="1"/>
  <c r="C74" i="1"/>
  <c r="D74" i="1"/>
  <c r="G74" i="1"/>
  <c r="B75" i="1"/>
  <c r="C75" i="1"/>
  <c r="D75" i="1"/>
  <c r="G75" i="1"/>
  <c r="B76" i="1"/>
  <c r="C76" i="1"/>
  <c r="D76" i="1"/>
  <c r="G76" i="1"/>
  <c r="B77" i="1"/>
  <c r="C77" i="1"/>
  <c r="D77" i="1"/>
  <c r="G77" i="1"/>
  <c r="B78" i="1"/>
  <c r="C78" i="1"/>
  <c r="D78" i="1"/>
  <c r="G78" i="1"/>
  <c r="B79" i="1"/>
  <c r="C79" i="1"/>
  <c r="D79" i="1"/>
  <c r="G79" i="1"/>
  <c r="B80" i="1"/>
  <c r="C80" i="1"/>
  <c r="D80" i="1"/>
  <c r="G80" i="1"/>
  <c r="B81" i="1"/>
  <c r="C81" i="1"/>
  <c r="D81" i="1"/>
  <c r="G81" i="1"/>
  <c r="B82" i="1"/>
  <c r="C82" i="1"/>
  <c r="D82" i="1"/>
  <c r="G82" i="1"/>
  <c r="B83" i="1"/>
  <c r="C83" i="1"/>
  <c r="D83" i="1"/>
  <c r="G83" i="1"/>
  <c r="B84" i="1"/>
  <c r="C84" i="1"/>
  <c r="D84" i="1"/>
  <c r="G84" i="1"/>
  <c r="B85" i="1"/>
  <c r="C85" i="1"/>
  <c r="D85" i="1"/>
  <c r="G85" i="1"/>
  <c r="B86" i="1"/>
  <c r="C86" i="1"/>
  <c r="D86" i="1"/>
  <c r="G86" i="1"/>
  <c r="B87" i="1"/>
  <c r="C87" i="1"/>
  <c r="D87" i="1"/>
  <c r="G87" i="1"/>
  <c r="B88" i="1"/>
  <c r="C88" i="1"/>
  <c r="D88" i="1"/>
  <c r="G88" i="1"/>
  <c r="B89" i="1"/>
  <c r="C89" i="1"/>
  <c r="D89" i="1"/>
  <c r="G89" i="1"/>
  <c r="B90" i="1"/>
  <c r="C90" i="1"/>
  <c r="D90" i="1"/>
  <c r="G90" i="1"/>
  <c r="B91" i="1"/>
  <c r="C91" i="1"/>
  <c r="D91" i="1"/>
  <c r="G91" i="1"/>
  <c r="B92" i="1"/>
  <c r="C92" i="1"/>
  <c r="D92" i="1"/>
  <c r="G92" i="1"/>
  <c r="B93" i="1"/>
  <c r="C93" i="1"/>
  <c r="D93" i="1"/>
  <c r="G93" i="1"/>
  <c r="B94" i="1"/>
  <c r="C94" i="1"/>
  <c r="D94" i="1"/>
  <c r="G94" i="1"/>
  <c r="B95" i="1"/>
  <c r="C95" i="1"/>
  <c r="D95" i="1"/>
  <c r="G95" i="1"/>
  <c r="B96" i="1"/>
  <c r="C96" i="1"/>
  <c r="D96" i="1"/>
  <c r="G96" i="1"/>
  <c r="B97" i="1"/>
  <c r="C97" i="1"/>
  <c r="D97" i="1"/>
  <c r="G97" i="1"/>
  <c r="B98" i="1"/>
  <c r="C98" i="1"/>
  <c r="D98" i="1"/>
  <c r="G98" i="1"/>
  <c r="B99" i="1"/>
  <c r="C99" i="1"/>
  <c r="D99" i="1"/>
  <c r="G99" i="1"/>
  <c r="B100" i="1"/>
  <c r="C100" i="1"/>
  <c r="D100" i="1"/>
  <c r="G100" i="1"/>
  <c r="B101" i="1"/>
  <c r="C101" i="1"/>
  <c r="D101" i="1"/>
  <c r="G101" i="1"/>
  <c r="B102" i="1"/>
  <c r="C102" i="1"/>
  <c r="D102" i="1"/>
  <c r="G102" i="1"/>
  <c r="B103" i="1"/>
  <c r="C103" i="1"/>
  <c r="D103" i="1"/>
  <c r="G103" i="1"/>
  <c r="B104" i="1"/>
  <c r="C104" i="1"/>
  <c r="D104" i="1"/>
  <c r="G104" i="1"/>
  <c r="B105" i="1"/>
  <c r="C105" i="1"/>
  <c r="D105" i="1"/>
  <c r="G105" i="1"/>
  <c r="B106" i="1"/>
  <c r="C106" i="1"/>
  <c r="D106" i="1"/>
  <c r="G106" i="1"/>
  <c r="B107" i="1"/>
  <c r="C107" i="1"/>
  <c r="D107" i="1"/>
  <c r="G107" i="1"/>
  <c r="B108" i="1"/>
  <c r="C108" i="1"/>
  <c r="D108" i="1"/>
  <c r="G108" i="1"/>
  <c r="B109" i="1"/>
  <c r="C109" i="1"/>
  <c r="D109" i="1"/>
  <c r="G109" i="1"/>
  <c r="B110" i="1"/>
  <c r="C110" i="1"/>
  <c r="D110" i="1"/>
  <c r="G110" i="1"/>
  <c r="B111" i="1"/>
  <c r="C111" i="1"/>
  <c r="D111" i="1"/>
  <c r="G111" i="1"/>
  <c r="B112" i="1"/>
  <c r="C112" i="1"/>
  <c r="D112" i="1"/>
  <c r="G112" i="1"/>
  <c r="B113" i="1"/>
  <c r="C113" i="1"/>
  <c r="D113" i="1"/>
  <c r="G113" i="1"/>
  <c r="B114" i="1"/>
  <c r="C114" i="1"/>
  <c r="D114" i="1"/>
  <c r="G114" i="1"/>
  <c r="B115" i="1"/>
  <c r="C115" i="1"/>
  <c r="D115" i="1"/>
  <c r="G115" i="1"/>
  <c r="B116" i="1"/>
  <c r="C116" i="1"/>
  <c r="D116" i="1"/>
  <c r="G116" i="1"/>
  <c r="B16" i="1"/>
  <c r="C16" i="1"/>
  <c r="D16" i="1"/>
  <c r="G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0" i="1"/>
  <c r="Y50" i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X70" i="1"/>
  <c r="Y70" i="1"/>
  <c r="X71" i="1"/>
  <c r="Y71" i="1"/>
  <c r="X72" i="1"/>
  <c r="Y72" i="1"/>
  <c r="X73" i="1"/>
  <c r="Y73" i="1"/>
  <c r="X74" i="1"/>
  <c r="Y74" i="1"/>
  <c r="X75" i="1"/>
  <c r="Y75" i="1"/>
  <c r="X76" i="1"/>
  <c r="Y76" i="1"/>
  <c r="X77" i="1"/>
  <c r="Y77" i="1"/>
  <c r="X78" i="1"/>
  <c r="Y78" i="1"/>
  <c r="X79" i="1"/>
  <c r="Y79" i="1"/>
  <c r="X80" i="1"/>
  <c r="Y80" i="1"/>
  <c r="X81" i="1"/>
  <c r="Y81" i="1"/>
  <c r="X82" i="1"/>
  <c r="Y82" i="1"/>
  <c r="X83" i="1"/>
  <c r="Y83" i="1"/>
  <c r="X84" i="1"/>
  <c r="Y84" i="1"/>
  <c r="X85" i="1"/>
  <c r="Y85" i="1"/>
  <c r="X86" i="1"/>
  <c r="Y86" i="1"/>
  <c r="X87" i="1"/>
  <c r="Y87" i="1"/>
  <c r="X88" i="1"/>
  <c r="Y88" i="1"/>
  <c r="X89" i="1"/>
  <c r="Y89" i="1"/>
  <c r="X90" i="1"/>
  <c r="Y90" i="1"/>
  <c r="X91" i="1"/>
  <c r="Y91" i="1"/>
  <c r="X92" i="1"/>
  <c r="Y92" i="1"/>
  <c r="X93" i="1"/>
  <c r="Y93" i="1"/>
  <c r="X94" i="1"/>
  <c r="Y94" i="1"/>
  <c r="X95" i="1"/>
  <c r="Y95" i="1"/>
  <c r="X96" i="1"/>
  <c r="Y96" i="1"/>
  <c r="X97" i="1"/>
  <c r="Y97" i="1"/>
  <c r="X98" i="1"/>
  <c r="Y98" i="1"/>
  <c r="X99" i="1"/>
  <c r="Y99" i="1"/>
  <c r="X100" i="1"/>
  <c r="Y100" i="1"/>
  <c r="X101" i="1"/>
  <c r="Y101" i="1"/>
  <c r="X102" i="1"/>
  <c r="Y102" i="1"/>
  <c r="X103" i="1"/>
  <c r="Y103" i="1"/>
  <c r="X104" i="1"/>
  <c r="Y104" i="1"/>
  <c r="X105" i="1"/>
  <c r="Y105" i="1"/>
  <c r="X106" i="1"/>
  <c r="Y106" i="1"/>
  <c r="X107" i="1"/>
  <c r="Y107" i="1"/>
  <c r="X108" i="1"/>
  <c r="Y108" i="1"/>
  <c r="X109" i="1"/>
  <c r="Y109" i="1"/>
  <c r="X110" i="1"/>
  <c r="Y110" i="1"/>
  <c r="X111" i="1"/>
  <c r="Y111" i="1"/>
  <c r="X112" i="1"/>
  <c r="Y112" i="1"/>
  <c r="X113" i="1"/>
  <c r="Y113" i="1"/>
  <c r="X114" i="1"/>
  <c r="Y114" i="1"/>
  <c r="X115" i="1"/>
  <c r="Y115" i="1"/>
  <c r="X16" i="1"/>
  <c r="Y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7" i="1"/>
  <c r="K119" i="1"/>
  <c r="K118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9" i="1"/>
  <c r="H118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F16" i="1"/>
  <c r="E16" i="1"/>
  <c r="J116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3" i="1" a="1"/>
  <c r="J13" i="1"/>
  <c r="B8" i="1"/>
  <c r="C8" i="1"/>
  <c r="C14" i="1"/>
</calcChain>
</file>

<file path=xl/sharedStrings.xml><?xml version="1.0" encoding="utf-8"?>
<sst xmlns="http://schemas.openxmlformats.org/spreadsheetml/2006/main" count="77" uniqueCount="73">
  <si>
    <t>Physical Constants:</t>
  </si>
  <si>
    <t>Concentration-specific values:</t>
  </si>
  <si>
    <t>A260 (at T min)</t>
  </si>
  <si>
    <t>A260 (at T max)</t>
  </si>
  <si>
    <t>T min (C)</t>
  </si>
  <si>
    <t>Tmax (C)</t>
  </si>
  <si>
    <t>Melting temperature or Tm (C)</t>
  </si>
  <si>
    <t>alpha (=frxn in duplex form)</t>
  </si>
  <si>
    <t>Keq</t>
  </si>
  <si>
    <t>Defaults</t>
  </si>
  <si>
    <t>COPY THIS</t>
  </si>
  <si>
    <t>COLUMN</t>
  </si>
  <si>
    <t>Choose Edit&gt;Paste Special</t>
  </si>
  <si>
    <t>Click the check mark for "Values"</t>
  </si>
  <si>
    <t>ADD EACH SERIES TO THE GRAPH AT THE RIGHT -&gt;</t>
  </si>
  <si>
    <t>Difference</t>
    <phoneticPr fontId="2" type="noConversion"/>
  </si>
  <si>
    <t>1/T</t>
  </si>
  <si>
    <t>Diff min/max</t>
  </si>
  <si>
    <t>"Experimental"</t>
    <phoneticPr fontId="2" type="noConversion"/>
  </si>
  <si>
    <t>values</t>
    <phoneticPr fontId="2" type="noConversion"/>
  </si>
  <si>
    <t>"Exptl" Abs (260 nm)</t>
    <phoneticPr fontId="2" type="noConversion"/>
  </si>
  <si>
    <t>Simulated Abs (260 nm)</t>
    <phoneticPr fontId="2" type="noConversion"/>
  </si>
  <si>
    <t>∆H°</t>
    <phoneticPr fontId="2" type="noConversion"/>
  </si>
  <si>
    <t>∆H°+10%</t>
    <phoneticPr fontId="2" type="noConversion"/>
  </si>
  <si>
    <t>∆H°-10%</t>
    <phoneticPr fontId="2" type="noConversion"/>
  </si>
  <si>
    <t>Record results for your fits ("Paste Values")</t>
    <phoneticPr fontId="2" type="noConversion"/>
  </si>
  <si>
    <t>∆G°37</t>
    <phoneticPr fontId="2" type="noConversion"/>
  </si>
  <si>
    <t>Tm</t>
    <phoneticPr fontId="2" type="noConversion"/>
  </si>
  <si>
    <r>
      <t>D</t>
    </r>
    <r>
      <rPr>
        <sz val="9"/>
        <rFont val="Geneva"/>
      </rPr>
      <t>G° for hybridiz. at 37 C (cal/mole)</t>
    </r>
    <phoneticPr fontId="2" type="noConversion"/>
  </si>
  <si>
    <t>Select the chart, use Chart&gt;Source Data&gt;Series&gt;Add, and choose x and y columns</t>
    <phoneticPr fontId="2" type="noConversion"/>
  </si>
  <si>
    <t>RMSD</t>
    <phoneticPr fontId="2" type="noConversion"/>
  </si>
  <si>
    <t>Copy and paste this box into your report if you want</t>
    <phoneticPr fontId="2" type="noConversion"/>
  </si>
  <si>
    <t xml:space="preserve"> Sim d(Abs)/dT</t>
    <phoneticPr fontId="2" type="noConversion"/>
  </si>
  <si>
    <t>A260</t>
    <phoneticPr fontId="2" type="noConversion"/>
  </si>
  <si>
    <t>RMSD (error) between simulated and experiment: =</t>
    <phoneticPr fontId="2" type="noConversion"/>
  </si>
  <si>
    <t>Exptl alpha</t>
    <phoneticPr fontId="2" type="noConversion"/>
  </si>
  <si>
    <t>Exptl Keq</t>
    <phoneticPr fontId="2" type="noConversion"/>
  </si>
  <si>
    <t>Melting Curve Parameters:</t>
    <phoneticPr fontId="2" type="noConversion"/>
  </si>
  <si>
    <t>Calculated Results (DO NOT CHANGE BY HAND):</t>
    <phoneticPr fontId="2" type="noConversion"/>
  </si>
  <si>
    <t>Generate the desired data in column G, and Copy it.</t>
    <phoneticPr fontId="2" type="noConversion"/>
  </si>
  <si>
    <t>Exptl ln(Keq)</t>
    <phoneticPr fontId="2" type="noConversion"/>
  </si>
  <si>
    <t>Graphs show auto-updated simulated data results except for the noisy pseudo-experiment.</t>
    <phoneticPr fontId="2" type="noConversion"/>
  </si>
  <si>
    <t>To Paste Values into Columns L and M</t>
    <phoneticPr fontId="2" type="noConversion"/>
  </si>
  <si>
    <t>PASTE VALUES TO THESE</t>
    <phoneticPr fontId="2" type="noConversion"/>
  </si>
  <si>
    <t xml:space="preserve"> Exptl d(Abs)/dT</t>
    <phoneticPr fontId="2" type="noConversion"/>
  </si>
  <si>
    <t>COLUMNS</t>
    <phoneticPr fontId="2" type="noConversion"/>
  </si>
  <si>
    <t>Best</t>
    <phoneticPr fontId="2" type="noConversion"/>
  </si>
  <si>
    <t>∆S°</t>
    <phoneticPr fontId="2" type="noConversion"/>
  </si>
  <si>
    <t>App Amax</t>
    <phoneticPr fontId="2" type="noConversion"/>
  </si>
  <si>
    <t>App Amin</t>
    <phoneticPr fontId="2" type="noConversion"/>
  </si>
  <si>
    <t>"Back-calculated" Keq's from the absorbance.</t>
    <phoneticPr fontId="2" type="noConversion"/>
  </si>
  <si>
    <t>To create more graphs at the right:</t>
    <phoneticPr fontId="2" type="noConversion"/>
  </si>
  <si>
    <t>(The "x" data is in column A)</t>
    <phoneticPr fontId="2" type="noConversion"/>
  </si>
  <si>
    <t>Don't worry about adding the vertical line for Tm to your plots</t>
    <phoneticPr fontId="2" type="noConversion"/>
  </si>
  <si>
    <t>Spreadsheet for Simulation of Two-State Nucleic Acid "Melting Curves," for Non-self-complementary DNA</t>
    <phoneticPr fontId="2" type="noConversion"/>
  </si>
  <si>
    <r>
      <t>D</t>
    </r>
    <r>
      <rPr>
        <sz val="9"/>
        <rFont val="Geneva"/>
      </rPr>
      <t>S° for hybridization (cal/mole K)</t>
    </r>
    <phoneticPr fontId="2" type="noConversion"/>
  </si>
  <si>
    <r>
      <t>D</t>
    </r>
    <r>
      <rPr>
        <sz val="9"/>
        <rFont val="Geneva"/>
      </rPr>
      <t>H° for hybridization (cal/mole)</t>
    </r>
    <phoneticPr fontId="2" type="noConversion"/>
  </si>
  <si>
    <t>Sim. Ln(Keq)</t>
    <phoneticPr fontId="2" type="noConversion"/>
  </si>
  <si>
    <t>T in C</t>
  </si>
  <si>
    <t>T(K)</t>
  </si>
  <si>
    <t>Slope for dA/dT, ssDNA</t>
  </si>
  <si>
    <t>Slope for dA/dT, dsDNA</t>
  </si>
  <si>
    <t>R (gas constant, cal/moleK)</t>
  </si>
  <si>
    <t>Path length (cm)</t>
  </si>
  <si>
    <t>Total [strand] (Molar)</t>
  </si>
  <si>
    <t>Simulated Data Using Above Parameters:</t>
  </si>
  <si>
    <t>[The above table was for HW assigned a couple of yrs ago)</t>
  </si>
  <si>
    <t xml:space="preserve">MODIFY ∆H° and ∆S° BELOW AS DESIRED </t>
  </si>
  <si>
    <t>Change ∆H° and ∆S° to investigate how they affect melt, and how they compensate</t>
  </si>
  <si>
    <t>Jason Kahn</t>
  </si>
  <si>
    <t>U Maryland</t>
  </si>
  <si>
    <t>version 1.01</t>
  </si>
  <si>
    <t>June,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</si>
</sst>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E+00"/>
  </numFmts>
  <fonts count="12" x14ac:knownFonts="1">
    <font>
      <sz val="9"/>
      <name val="Geneva"/>
    </font>
    <font>
      <b/>
      <sz val="9"/>
      <name val="Geneva"/>
    </font>
    <font>
      <sz val="8"/>
      <name val="Verdana"/>
    </font>
    <font>
      <sz val="9"/>
      <name val="Symbol"/>
    </font>
    <font>
      <sz val="9"/>
      <color indexed="9"/>
      <name val="Geneva"/>
    </font>
    <font>
      <b/>
      <sz val="9"/>
      <color indexed="10"/>
      <name val="Geneva"/>
    </font>
    <font>
      <sz val="9"/>
      <color indexed="10"/>
      <name val="Geneva"/>
    </font>
    <font>
      <sz val="9"/>
      <color indexed="19"/>
      <name val="Geneva"/>
    </font>
    <font>
      <sz val="9"/>
      <color indexed="17"/>
      <name val="Geneva"/>
    </font>
    <font>
      <b/>
      <sz val="12"/>
      <name val="Geneva"/>
    </font>
    <font>
      <sz val="9"/>
      <color indexed="11"/>
      <name val="Geneva"/>
    </font>
    <font>
      <sz val="10"/>
      <name val="Genev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1" fontId="0" fillId="0" borderId="0" xfId="0" applyNumberFormat="1"/>
    <xf numFmtId="0" fontId="1" fillId="0" borderId="0" xfId="0" applyFont="1"/>
    <xf numFmtId="164" fontId="0" fillId="0" borderId="0" xfId="0" applyNumberFormat="1"/>
    <xf numFmtId="11" fontId="4" fillId="0" borderId="0" xfId="0" applyNumberFormat="1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165" fontId="0" fillId="0" borderId="0" xfId="0" applyNumberFormat="1"/>
    <xf numFmtId="0" fontId="0" fillId="0" borderId="1" xfId="0" applyBorder="1"/>
    <xf numFmtId="0" fontId="0" fillId="0" borderId="2" xfId="0" applyNumberFormat="1" applyBorder="1"/>
    <xf numFmtId="2" fontId="0" fillId="0" borderId="3" xfId="0" applyNumberFormat="1" applyBorder="1"/>
    <xf numFmtId="0" fontId="0" fillId="0" borderId="3" xfId="0" applyBorder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0" applyNumberFormat="1" applyFont="1"/>
    <xf numFmtId="0" fontId="8" fillId="0" borderId="0" xfId="0" applyFont="1" applyAlignment="1">
      <alignment horizontal="right"/>
    </xf>
    <xf numFmtId="165" fontId="8" fillId="0" borderId="0" xfId="0" applyNumberFormat="1" applyFont="1"/>
    <xf numFmtId="0" fontId="6" fillId="0" borderId="0" xfId="0" applyFont="1"/>
    <xf numFmtId="165" fontId="1" fillId="0" borderId="2" xfId="0" applyNumberFormat="1" applyFont="1" applyBorder="1"/>
    <xf numFmtId="0" fontId="9" fillId="0" borderId="0" xfId="0" applyFont="1"/>
    <xf numFmtId="11" fontId="0" fillId="0" borderId="3" xfId="0" applyNumberFormat="1" applyBorder="1"/>
    <xf numFmtId="0" fontId="10" fillId="0" borderId="0" xfId="0" applyFont="1" applyAlignment="1">
      <alignment horizontal="right"/>
    </xf>
    <xf numFmtId="165" fontId="10" fillId="0" borderId="0" xfId="0" applyNumberFormat="1" applyFont="1"/>
    <xf numFmtId="0" fontId="10" fillId="0" borderId="0" xfId="0" applyFo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"Melting Curve": Increase in Absorbance with Temperature</a:t>
            </a:r>
          </a:p>
        </c:rich>
      </c:tx>
      <c:layout>
        <c:manualLayout>
          <c:xMode val="edge"/>
          <c:yMode val="edge"/>
          <c:x val="0.166983040581466"/>
          <c:y val="0.03157885752085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53789271996"/>
          <c:y val="0.121951300198555"/>
          <c:w val="0.798076548379024"/>
          <c:h val="0.750678003444436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'Melting Curves'!$G$15</c:f>
              <c:strCache>
                <c:ptCount val="1"/>
                <c:pt idx="0">
                  <c:v>Simulated Abs (260 nm)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xVal>
            <c:numRef>
              <c:f>'Melting Curves'!$A$16:$A$116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'Melting Curves'!$G$16:$G$116</c:f>
              <c:numCache>
                <c:formatCode>0.000E+00</c:formatCode>
                <c:ptCount val="101"/>
                <c:pt idx="0">
                  <c:v>0.305001203676965</c:v>
                </c:pt>
                <c:pt idx="1">
                  <c:v>0.305056549213426</c:v>
                </c:pt>
                <c:pt idx="2">
                  <c:v>0.30511199029204</c:v>
                </c:pt>
                <c:pt idx="3">
                  <c:v>0.305167552320601</c:v>
                </c:pt>
                <c:pt idx="4">
                  <c:v>0.305223267194529</c:v>
                </c:pt>
                <c:pt idx="5">
                  <c:v>0.305279174884436</c:v>
                </c:pt>
                <c:pt idx="6">
                  <c:v>0.305335325395174</c:v>
                </c:pt>
                <c:pt idx="7">
                  <c:v>0.305391781179264</c:v>
                </c:pt>
                <c:pt idx="8">
                  <c:v>0.305448620105206</c:v>
                </c:pt>
                <c:pt idx="9">
                  <c:v>0.305505939102217</c:v>
                </c:pt>
                <c:pt idx="10">
                  <c:v>0.305563858628292</c:v>
                </c:pt>
                <c:pt idx="11">
                  <c:v>0.305622528138661</c:v>
                </c:pt>
                <c:pt idx="12">
                  <c:v>0.305682132767847</c:v>
                </c:pt>
                <c:pt idx="13">
                  <c:v>0.30574290148148</c:v>
                </c:pt>
                <c:pt idx="14">
                  <c:v>0.305805117005124</c:v>
                </c:pt>
                <c:pt idx="15">
                  <c:v>0.305869127897949</c:v>
                </c:pt>
                <c:pt idx="16">
                  <c:v>0.305935363210697</c:v>
                </c:pt>
                <c:pt idx="17">
                  <c:v>0.30600435025187</c:v>
                </c:pt>
                <c:pt idx="18">
                  <c:v>0.306076736085357</c:v>
                </c:pt>
                <c:pt idx="19">
                  <c:v>0.306153313499008</c:v>
                </c:pt>
                <c:pt idx="20">
                  <c:v>0.306235052319257</c:v>
                </c:pt>
                <c:pt idx="21">
                  <c:v>0.30632313710424</c:v>
                </c:pt>
                <c:pt idx="22">
                  <c:v>0.306419012429325</c:v>
                </c:pt>
                <c:pt idx="23">
                  <c:v>0.306524437186688</c:v>
                </c:pt>
                <c:pt idx="24">
                  <c:v>0.306641549556222</c:v>
                </c:pt>
                <c:pt idx="25">
                  <c:v>0.306772944569215</c:v>
                </c:pt>
                <c:pt idx="26">
                  <c:v>0.306921766477895</c:v>
                </c:pt>
                <c:pt idx="27">
                  <c:v>0.307091818459335</c:v>
                </c:pt>
                <c:pt idx="28">
                  <c:v>0.307287692513475</c:v>
                </c:pt>
                <c:pt idx="29">
                  <c:v>0.307514922748175</c:v>
                </c:pt>
                <c:pt idx="30">
                  <c:v>0.307780165555984</c:v>
                </c:pt>
                <c:pt idx="31">
                  <c:v>0.308091410441585</c:v>
                </c:pt>
                <c:pt idx="32">
                  <c:v>0.308458225400577</c:v>
                </c:pt>
                <c:pt idx="33">
                  <c:v>0.308892040698334</c:v>
                </c:pt>
                <c:pt idx="34">
                  <c:v>0.309406474534617</c:v>
                </c:pt>
                <c:pt idx="35">
                  <c:v>0.310017703238394</c:v>
                </c:pt>
                <c:pt idx="36">
                  <c:v>0.31074487708443</c:v>
                </c:pt>
                <c:pt idx="37">
                  <c:v>0.31161058023727</c:v>
                </c:pt>
                <c:pt idx="38">
                  <c:v>0.312641329275175</c:v>
                </c:pt>
                <c:pt idx="39">
                  <c:v>0.313868098651683</c:v>
                </c:pt>
                <c:pt idx="40">
                  <c:v>0.315326852573989</c:v>
                </c:pt>
                <c:pt idx="41">
                  <c:v>0.317059050189299</c:v>
                </c:pt>
                <c:pt idx="42">
                  <c:v>0.319112073570024</c:v>
                </c:pt>
                <c:pt idx="43">
                  <c:v>0.321539504558421</c:v>
                </c:pt>
                <c:pt idx="44">
                  <c:v>0.324401145901745</c:v>
                </c:pt>
                <c:pt idx="45">
                  <c:v>0.327762643507341</c:v>
                </c:pt>
                <c:pt idx="46">
                  <c:v>0.331694520355382</c:v>
                </c:pt>
                <c:pt idx="47">
                  <c:v>0.336270381117681</c:v>
                </c:pt>
                <c:pt idx="48">
                  <c:v>0.341563996445054</c:v>
                </c:pt>
                <c:pt idx="49">
                  <c:v>0.34764494080932</c:v>
                </c:pt>
                <c:pt idx="50">
                  <c:v>0.354572462329776</c:v>
                </c:pt>
                <c:pt idx="51">
                  <c:v>0.362387347407381</c:v>
                </c:pt>
                <c:pt idx="52">
                  <c:v>0.371101766301735</c:v>
                </c:pt>
                <c:pt idx="53">
                  <c:v>0.380687522527316</c:v>
                </c:pt>
                <c:pt idx="54">
                  <c:v>0.391063848399712</c:v>
                </c:pt>
                <c:pt idx="55">
                  <c:v>0.402086900564453</c:v>
                </c:pt>
                <c:pt idx="56">
                  <c:v>0.413544258118696</c:v>
                </c:pt>
                <c:pt idx="57">
                  <c:v>0.425158554320154</c:v>
                </c:pt>
                <c:pt idx="58">
                  <c:v>0.436604050576483</c:v>
                </c:pt>
                <c:pt idx="59">
                  <c:v>0.447537523927332</c:v>
                </c:pt>
                <c:pt idx="60">
                  <c:v>0.457639981064251</c:v>
                </c:pt>
                <c:pt idx="61">
                  <c:v>0.466659899474998</c:v>
                </c:pt>
                <c:pt idx="62">
                  <c:v>0.474445379780247</c:v>
                </c:pt>
                <c:pt idx="63">
                  <c:v>0.480955108844707</c:v>
                </c:pt>
                <c:pt idx="64">
                  <c:v>0.486246130259107</c:v>
                </c:pt>
                <c:pt idx="65">
                  <c:v>0.490445356446408</c:v>
                </c:pt>
                <c:pt idx="66">
                  <c:v>0.493716115798443</c:v>
                </c:pt>
                <c:pt idx="67">
                  <c:v>0.496229343611301</c:v>
                </c:pt>
                <c:pt idx="68">
                  <c:v>0.498144082731564</c:v>
                </c:pt>
                <c:pt idx="69">
                  <c:v>0.499597389673613</c:v>
                </c:pt>
                <c:pt idx="70">
                  <c:v>0.50070131172922</c:v>
                </c:pt>
                <c:pt idx="71">
                  <c:v>0.501544128702109</c:v>
                </c:pt>
                <c:pt idx="72">
                  <c:v>0.502193608627832</c:v>
                </c:pt>
                <c:pt idx="73">
                  <c:v>0.502700832926922</c:v>
                </c:pt>
                <c:pt idx="74">
                  <c:v>0.503103820053923</c:v>
                </c:pt>
                <c:pt idx="75">
                  <c:v>0.503430621866365</c:v>
                </c:pt>
                <c:pt idx="76">
                  <c:v>0.503701817197477</c:v>
                </c:pt>
                <c:pt idx="77">
                  <c:v>0.503932447083673</c:v>
                </c:pt>
                <c:pt idx="78">
                  <c:v>0.504133480998006</c:v>
                </c:pt>
                <c:pt idx="79">
                  <c:v>0.504312910202569</c:v>
                </c:pt>
                <c:pt idx="80">
                  <c:v>0.504476554462714</c:v>
                </c:pt>
                <c:pt idx="81">
                  <c:v>0.504628653134477</c:v>
                </c:pt>
                <c:pt idx="82">
                  <c:v>0.504772296326511</c:v>
                </c:pt>
                <c:pt idx="83">
                  <c:v>0.504909738551069</c:v>
                </c:pt>
                <c:pt idx="84">
                  <c:v>0.50504262655183</c:v>
                </c:pt>
                <c:pt idx="85">
                  <c:v>0.505172164692558</c:v>
                </c:pt>
                <c:pt idx="86">
                  <c:v>0.505299235021405</c:v>
                </c:pt>
                <c:pt idx="87">
                  <c:v>0.505424484473772</c:v>
                </c:pt>
                <c:pt idx="88">
                  <c:v>0.505548388259397</c:v>
                </c:pt>
                <c:pt idx="89">
                  <c:v>0.505671295984121</c:v>
                </c:pt>
                <c:pt idx="90">
                  <c:v>0.505793465250617</c:v>
                </c:pt>
                <c:pt idx="91">
                  <c:v>0.505915086167794</c:v>
                </c:pt>
                <c:pt idx="92">
                  <c:v>0.506036299258663</c:v>
                </c:pt>
                <c:pt idx="93">
                  <c:v>0.506157208554149</c:v>
                </c:pt>
                <c:pt idx="94">
                  <c:v>0.50627789119415</c:v>
                </c:pt>
                <c:pt idx="95">
                  <c:v>0.506398404469796</c:v>
                </c:pt>
                <c:pt idx="96">
                  <c:v>0.506518790986303</c:v>
                </c:pt>
                <c:pt idx="97">
                  <c:v>0.506639082498383</c:v>
                </c:pt>
                <c:pt idx="98">
                  <c:v>0.506759302680741</c:v>
                </c:pt>
                <c:pt idx="99">
                  <c:v>0.506879469241884</c:v>
                </c:pt>
                <c:pt idx="100">
                  <c:v>0.506999595429284</c:v>
                </c:pt>
              </c:numCache>
            </c:numRef>
          </c:yVal>
          <c:smooth val="1"/>
        </c:ser>
        <c:ser>
          <c:idx val="0"/>
          <c:order val="1"/>
          <c:tx>
            <c:v>Simulated Tm</c:v>
          </c:tx>
          <c:spPr>
            <a:ln w="12700">
              <a:solidFill>
                <a:srgbClr val="63AAFE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3AAFE"/>
              </a:solidFill>
              <a:ln>
                <a:solidFill>
                  <a:srgbClr val="63AAFE"/>
                </a:solidFill>
                <a:prstDash val="solid"/>
              </a:ln>
            </c:spPr>
          </c:marker>
          <c:xVal>
            <c:numRef>
              <c:f>'Melting Curves'!$B$8:$C$8</c:f>
              <c:numCache>
                <c:formatCode>0.00E+00</c:formatCode>
                <c:ptCount val="2"/>
                <c:pt idx="0" formatCode="0.00">
                  <c:v>55.24239004933991</c:v>
                </c:pt>
                <c:pt idx="1">
                  <c:v>55.24239004933991</c:v>
                </c:pt>
              </c:numCache>
            </c:numRef>
          </c:xVal>
          <c:yVal>
            <c:numRef>
              <c:f>'Melting Curves'!$E$5:$E$6</c:f>
              <c:numCache>
                <c:formatCode>General</c:formatCode>
                <c:ptCount val="2"/>
                <c:pt idx="0">
                  <c:v>0.305</c:v>
                </c:pt>
                <c:pt idx="1">
                  <c:v>0.507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'Melting Curves'!$I$15</c:f>
              <c:strCache>
                <c:ptCount val="1"/>
                <c:pt idx="0">
                  <c:v>"Exptl" Abs (260 nm)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pPr>
              <a:noFill/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'Melting Curves'!$A$16:$A$116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'Melting Curves'!$I$16:$I$116</c:f>
              <c:numCache>
                <c:formatCode>General</c:formatCode>
                <c:ptCount val="101"/>
                <c:pt idx="0">
                  <c:v>0.300729306929179</c:v>
                </c:pt>
                <c:pt idx="1">
                  <c:v>0.298555016220015</c:v>
                </c:pt>
                <c:pt idx="2">
                  <c:v>0.306579129703142</c:v>
                </c:pt>
                <c:pt idx="3">
                  <c:v>0.298492502416769</c:v>
                </c:pt>
                <c:pt idx="4">
                  <c:v>0.305658279640247</c:v>
                </c:pt>
                <c:pt idx="5">
                  <c:v>0.307174202419645</c:v>
                </c:pt>
                <c:pt idx="6">
                  <c:v>0.306973267544942</c:v>
                </c:pt>
                <c:pt idx="7">
                  <c:v>0.309378510701261</c:v>
                </c:pt>
                <c:pt idx="8">
                  <c:v>0.301407131625611</c:v>
                </c:pt>
                <c:pt idx="9">
                  <c:v>0.299424357144623</c:v>
                </c:pt>
                <c:pt idx="10">
                  <c:v>0.309058063279419</c:v>
                </c:pt>
                <c:pt idx="11">
                  <c:v>0.297809643255554</c:v>
                </c:pt>
                <c:pt idx="12">
                  <c:v>0.29936610740271</c:v>
                </c:pt>
                <c:pt idx="13">
                  <c:v>0.307593525685594</c:v>
                </c:pt>
                <c:pt idx="14">
                  <c:v>0.300081677444412</c:v>
                </c:pt>
                <c:pt idx="15">
                  <c:v>0.304924413844658</c:v>
                </c:pt>
                <c:pt idx="16">
                  <c:v>0.298934681658546</c:v>
                </c:pt>
                <c:pt idx="17">
                  <c:v>0.298969667686697</c:v>
                </c:pt>
                <c:pt idx="18">
                  <c:v>0.303018321904255</c:v>
                </c:pt>
                <c:pt idx="19">
                  <c:v>0.306867507478554</c:v>
                </c:pt>
                <c:pt idx="20">
                  <c:v>0.305344422115554</c:v>
                </c:pt>
                <c:pt idx="21">
                  <c:v>0.311897404416145</c:v>
                </c:pt>
                <c:pt idx="22">
                  <c:v>0.313841476621895</c:v>
                </c:pt>
                <c:pt idx="23">
                  <c:v>0.303952054920705</c:v>
                </c:pt>
                <c:pt idx="24">
                  <c:v>0.31138648440577</c:v>
                </c:pt>
                <c:pt idx="25">
                  <c:v>0.309812995064052</c:v>
                </c:pt>
                <c:pt idx="26">
                  <c:v>0.306415290085484</c:v>
                </c:pt>
                <c:pt idx="27">
                  <c:v>0.306421953960945</c:v>
                </c:pt>
                <c:pt idx="28">
                  <c:v>0.309882016698795</c:v>
                </c:pt>
                <c:pt idx="29">
                  <c:v>0.312126188188694</c:v>
                </c:pt>
                <c:pt idx="30">
                  <c:v>0.31468792734244</c:v>
                </c:pt>
                <c:pt idx="31">
                  <c:v>0.301220143684475</c:v>
                </c:pt>
                <c:pt idx="32">
                  <c:v>0.307561146676126</c:v>
                </c:pt>
                <c:pt idx="33">
                  <c:v>0.307820166508431</c:v>
                </c:pt>
                <c:pt idx="34">
                  <c:v>0.300356304077683</c:v>
                </c:pt>
                <c:pt idx="35">
                  <c:v>0.313730438627179</c:v>
                </c:pt>
                <c:pt idx="36">
                  <c:v>0.311031951472187</c:v>
                </c:pt>
                <c:pt idx="37">
                  <c:v>0.301638939744098</c:v>
                </c:pt>
                <c:pt idx="38">
                  <c:v>0.303066598997662</c:v>
                </c:pt>
                <c:pt idx="39">
                  <c:v>0.305776388350815</c:v>
                </c:pt>
                <c:pt idx="40">
                  <c:v>0.313009128192116</c:v>
                </c:pt>
                <c:pt idx="41">
                  <c:v>0.304143834959052</c:v>
                </c:pt>
                <c:pt idx="42">
                  <c:v>0.30974528771759</c:v>
                </c:pt>
                <c:pt idx="43">
                  <c:v>0.307657292046537</c:v>
                </c:pt>
                <c:pt idx="44">
                  <c:v>0.31187305304616</c:v>
                </c:pt>
                <c:pt idx="45">
                  <c:v>0.30891883442717</c:v>
                </c:pt>
                <c:pt idx="46">
                  <c:v>0.31129181892716</c:v>
                </c:pt>
                <c:pt idx="47">
                  <c:v>0.323839058285167</c:v>
                </c:pt>
                <c:pt idx="48">
                  <c:v>0.312760349177014</c:v>
                </c:pt>
                <c:pt idx="49">
                  <c:v>0.328168416405381</c:v>
                </c:pt>
                <c:pt idx="50">
                  <c:v>0.330792490707394</c:v>
                </c:pt>
                <c:pt idx="51">
                  <c:v>0.330231040841301</c:v>
                </c:pt>
                <c:pt idx="52">
                  <c:v>0.335111515247044</c:v>
                </c:pt>
                <c:pt idx="53">
                  <c:v>0.329408876729918</c:v>
                </c:pt>
                <c:pt idx="54">
                  <c:v>0.335073504581942</c:v>
                </c:pt>
                <c:pt idx="55">
                  <c:v>0.349416581820833</c:v>
                </c:pt>
                <c:pt idx="56">
                  <c:v>0.354315184971634</c:v>
                </c:pt>
                <c:pt idx="57">
                  <c:v>0.351018636411265</c:v>
                </c:pt>
                <c:pt idx="58">
                  <c:v>0.366327573128346</c:v>
                </c:pt>
                <c:pt idx="59">
                  <c:v>0.371569989492904</c:v>
                </c:pt>
                <c:pt idx="60">
                  <c:v>0.391709857858704</c:v>
                </c:pt>
                <c:pt idx="61">
                  <c:v>0.389487296485107</c:v>
                </c:pt>
                <c:pt idx="62">
                  <c:v>0.413155254735627</c:v>
                </c:pt>
                <c:pt idx="63">
                  <c:v>0.419792090807089</c:v>
                </c:pt>
                <c:pt idx="64">
                  <c:v>0.422563793274106</c:v>
                </c:pt>
                <c:pt idx="65">
                  <c:v>0.442916797063537</c:v>
                </c:pt>
                <c:pt idx="66">
                  <c:v>0.448652239756581</c:v>
                </c:pt>
                <c:pt idx="67">
                  <c:v>0.463173910675008</c:v>
                </c:pt>
                <c:pt idx="68">
                  <c:v>0.461520664526019</c:v>
                </c:pt>
                <c:pt idx="69">
                  <c:v>0.474713947556074</c:v>
                </c:pt>
                <c:pt idx="70">
                  <c:v>0.477783888757928</c:v>
                </c:pt>
                <c:pt idx="71">
                  <c:v>0.491203949157339</c:v>
                </c:pt>
                <c:pt idx="72">
                  <c:v>0.490129165489451</c:v>
                </c:pt>
                <c:pt idx="73">
                  <c:v>0.502124199614787</c:v>
                </c:pt>
                <c:pt idx="74">
                  <c:v>0.493032120511349</c:v>
                </c:pt>
                <c:pt idx="75">
                  <c:v>0.490925431844391</c:v>
                </c:pt>
                <c:pt idx="76">
                  <c:v>0.49853685762212</c:v>
                </c:pt>
                <c:pt idx="77">
                  <c:v>0.506379647694551</c:v>
                </c:pt>
                <c:pt idx="78">
                  <c:v>0.505454354424377</c:v>
                </c:pt>
                <c:pt idx="79">
                  <c:v>0.497089168857595</c:v>
                </c:pt>
                <c:pt idx="80">
                  <c:v>0.495602139824429</c:v>
                </c:pt>
                <c:pt idx="81">
                  <c:v>0.501420898456998</c:v>
                </c:pt>
                <c:pt idx="82">
                  <c:v>0.50613153868665</c:v>
                </c:pt>
                <c:pt idx="83">
                  <c:v>0.504029347759941</c:v>
                </c:pt>
                <c:pt idx="84">
                  <c:v>0.5018962169061</c:v>
                </c:pt>
                <c:pt idx="85">
                  <c:v>0.512699911267926</c:v>
                </c:pt>
                <c:pt idx="86">
                  <c:v>0.510611376672643</c:v>
                </c:pt>
                <c:pt idx="87">
                  <c:v>0.502716049776002</c:v>
                </c:pt>
                <c:pt idx="88">
                  <c:v>0.51003049549755</c:v>
                </c:pt>
                <c:pt idx="89">
                  <c:v>0.500855501402269</c:v>
                </c:pt>
                <c:pt idx="90">
                  <c:v>0.510781261822211</c:v>
                </c:pt>
                <c:pt idx="91">
                  <c:v>0.498569289093034</c:v>
                </c:pt>
                <c:pt idx="92">
                  <c:v>0.510258125767545</c:v>
                </c:pt>
                <c:pt idx="93">
                  <c:v>0.498460160231195</c:v>
                </c:pt>
                <c:pt idx="94">
                  <c:v>0.500425183761162</c:v>
                </c:pt>
                <c:pt idx="95">
                  <c:v>0.512357670324502</c:v>
                </c:pt>
                <c:pt idx="96">
                  <c:v>0.51351639117155</c:v>
                </c:pt>
                <c:pt idx="97">
                  <c:v>0.50806663197523</c:v>
                </c:pt>
                <c:pt idx="98">
                  <c:v>0.511577993043941</c:v>
                </c:pt>
                <c:pt idx="99">
                  <c:v>0.507742588866756</c:v>
                </c:pt>
                <c:pt idx="100">
                  <c:v>0.510990808111747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425176"/>
        <c:axId val="2069433816"/>
      </c:scatterChart>
      <c:valAx>
        <c:axId val="2069425176"/>
        <c:scaling>
          <c:orientation val="minMax"/>
          <c:max val="100.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Geneva"/>
                    <a:cs typeface="Arial"/>
                  </a:defRPr>
                </a:pPr>
                <a:r>
                  <a:rPr lang="en-US" sz="1000">
                    <a:latin typeface="Arial"/>
                    <a:cs typeface="Arial"/>
                  </a:rPr>
                  <a:t>Temperature (C)</a:t>
                </a:r>
              </a:p>
            </c:rich>
          </c:tx>
          <c:layout>
            <c:manualLayout>
              <c:xMode val="edge"/>
              <c:yMode val="edge"/>
              <c:x val="0.445920654149001"/>
              <c:y val="0.926314789919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69433816"/>
        <c:crosses val="autoZero"/>
        <c:crossBetween val="midCat"/>
      </c:valAx>
      <c:valAx>
        <c:axId val="2069433816"/>
        <c:scaling>
          <c:orientation val="minMax"/>
          <c:max val="0.52"/>
          <c:min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Geneva"/>
                    <a:cs typeface="Arial"/>
                  </a:defRPr>
                </a:pPr>
                <a:r>
                  <a:rPr lang="en-US" sz="1000">
                    <a:latin typeface="Arial"/>
                    <a:cs typeface="Arial"/>
                  </a:rPr>
                  <a:t>Absorbance at 260 nm</a:t>
                </a:r>
              </a:p>
            </c:rich>
          </c:tx>
          <c:layout>
            <c:manualLayout>
              <c:xMode val="edge"/>
              <c:yMode val="edge"/>
              <c:x val="0.030360539067232"/>
              <c:y val="0.3499995732240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694251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153694730466"/>
          <c:y val="0.531165738429038"/>
          <c:w val="0.240384463961236"/>
          <c:h val="0.12195121951219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Derivative Plot of Simulated</a:t>
            </a:r>
            <a:r>
              <a:rPr lang="en-US" baseline="0"/>
              <a:t> and Exptl </a:t>
            </a:r>
            <a:r>
              <a:rPr lang="en-US"/>
              <a:t>Data</a:t>
            </a:r>
          </a:p>
        </c:rich>
      </c:tx>
      <c:layout>
        <c:manualLayout>
          <c:xMode val="edge"/>
          <c:yMode val="edge"/>
          <c:x val="0.314014839491217"/>
          <c:y val="0.088319088319088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15321413329"/>
          <c:y val="0.185185313992189"/>
          <c:w val="0.782691940217501"/>
          <c:h val="0.70940220283161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'Melting Curves'!$H$15</c:f>
              <c:strCache>
                <c:ptCount val="1"/>
                <c:pt idx="0">
                  <c:v> Sim d(Abs)/dT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'Melting Curves'!$A$16:$A$116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'Melting Curves'!$H$16:$H$116</c:f>
              <c:numCache>
                <c:formatCode>0.000E+00</c:formatCode>
                <c:ptCount val="101"/>
                <c:pt idx="1">
                  <c:v>5.53933075377877E-5</c:v>
                </c:pt>
                <c:pt idx="2">
                  <c:v>5.55015535874947E-5</c:v>
                </c:pt>
                <c:pt idx="3">
                  <c:v>5.56384512442609E-5</c:v>
                </c:pt>
                <c:pt idx="4">
                  <c:v>5.58112819177559E-5</c:v>
                </c:pt>
                <c:pt idx="5">
                  <c:v>5.60291003224023E-5</c:v>
                </c:pt>
                <c:pt idx="6">
                  <c:v>5.63031474140052E-5</c:v>
                </c:pt>
                <c:pt idx="7">
                  <c:v>5.66473550162594E-5</c:v>
                </c:pt>
                <c:pt idx="8">
                  <c:v>5.70789614764699E-5</c:v>
                </c:pt>
                <c:pt idx="9">
                  <c:v>5.76192615427407E-5</c:v>
                </c:pt>
                <c:pt idx="10">
                  <c:v>5.82945182217576E-5</c:v>
                </c:pt>
                <c:pt idx="11">
                  <c:v>5.91370697778926E-5</c:v>
                </c:pt>
                <c:pt idx="12">
                  <c:v>6.01866714096955E-5</c:v>
                </c:pt>
                <c:pt idx="13">
                  <c:v>6.14921186381512E-5</c:v>
                </c:pt>
                <c:pt idx="14">
                  <c:v>6.31132082342389E-5</c:v>
                </c:pt>
                <c:pt idx="15">
                  <c:v>6.51231027865295E-5</c:v>
                </c:pt>
                <c:pt idx="16">
                  <c:v>6.7611176960386E-5</c:v>
                </c:pt>
                <c:pt idx="17">
                  <c:v>7.06864373298532E-5</c:v>
                </c:pt>
                <c:pt idx="18">
                  <c:v>7.44816235693502E-5</c:v>
                </c:pt>
                <c:pt idx="19">
                  <c:v>7.91581169503896E-5</c:v>
                </c:pt>
                <c:pt idx="20">
                  <c:v>8.49118026161333E-5</c:v>
                </c:pt>
                <c:pt idx="21">
                  <c:v>9.19800550339411E-5</c:v>
                </c:pt>
                <c:pt idx="22">
                  <c:v>0.000100650041223893</c:v>
                </c:pt>
                <c:pt idx="23">
                  <c:v>0.000111268563448369</c:v>
                </c:pt>
                <c:pt idx="24">
                  <c:v>0.000124253691263121</c:v>
                </c:pt>
                <c:pt idx="25">
                  <c:v>0.000140108460836674</c:v>
                </c:pt>
                <c:pt idx="26">
                  <c:v>0.000159436945060376</c:v>
                </c:pt>
                <c:pt idx="27">
                  <c:v>0.000182963017790028</c:v>
                </c:pt>
                <c:pt idx="28">
                  <c:v>0.000211552144419869</c:v>
                </c:pt>
                <c:pt idx="29">
                  <c:v>0.000246236521254439</c:v>
                </c:pt>
                <c:pt idx="30">
                  <c:v>0.000288243846705199</c:v>
                </c:pt>
                <c:pt idx="31">
                  <c:v>0.000339029922296258</c:v>
                </c:pt>
                <c:pt idx="32">
                  <c:v>0.000400315128374184</c:v>
                </c:pt>
                <c:pt idx="33">
                  <c:v>0.000474124567020062</c:v>
                </c:pt>
                <c:pt idx="34">
                  <c:v>0.000562831270030178</c:v>
                </c:pt>
                <c:pt idx="35">
                  <c:v>0.000669201274906661</c:v>
                </c:pt>
                <c:pt idx="36">
                  <c:v>0.000796438499437946</c:v>
                </c:pt>
                <c:pt idx="37">
                  <c:v>0.000948226095372484</c:v>
                </c:pt>
                <c:pt idx="38">
                  <c:v>0.00112875920720629</c:v>
                </c:pt>
                <c:pt idx="39">
                  <c:v>0.00134276164940678</c:v>
                </c:pt>
                <c:pt idx="40">
                  <c:v>0.00159547576880817</c:v>
                </c:pt>
                <c:pt idx="41">
                  <c:v>0.00189261049801762</c:v>
                </c:pt>
                <c:pt idx="42">
                  <c:v>0.0022402271845611</c:v>
                </c:pt>
                <c:pt idx="43">
                  <c:v>0.00264453616586074</c:v>
                </c:pt>
                <c:pt idx="44">
                  <c:v>0.00311156947446017</c:v>
                </c:pt>
                <c:pt idx="45">
                  <c:v>0.00364668722681813</c:v>
                </c:pt>
                <c:pt idx="46">
                  <c:v>0.0042538688051697</c:v>
                </c:pt>
                <c:pt idx="47">
                  <c:v>0.00493473804483621</c:v>
                </c:pt>
                <c:pt idx="48">
                  <c:v>0.00568727984581954</c:v>
                </c:pt>
                <c:pt idx="49">
                  <c:v>0.00650423294236119</c:v>
                </c:pt>
                <c:pt idx="50">
                  <c:v>0.00737120329903049</c:v>
                </c:pt>
                <c:pt idx="51">
                  <c:v>0.00826465198597945</c:v>
                </c:pt>
                <c:pt idx="52">
                  <c:v>0.0091500875599674</c:v>
                </c:pt>
                <c:pt idx="53">
                  <c:v>0.00998104104898833</c:v>
                </c:pt>
                <c:pt idx="54">
                  <c:v>0.0106996890185684</c:v>
                </c:pt>
                <c:pt idx="55">
                  <c:v>0.0112402048594919</c:v>
                </c:pt>
                <c:pt idx="56">
                  <c:v>0.0115358268778506</c:v>
                </c:pt>
                <c:pt idx="57">
                  <c:v>0.0115298962288934</c:v>
                </c:pt>
                <c:pt idx="58">
                  <c:v>0.011189484803589</c:v>
                </c:pt>
                <c:pt idx="59">
                  <c:v>0.010517965243884</c:v>
                </c:pt>
                <c:pt idx="60">
                  <c:v>0.00956118777383305</c:v>
                </c:pt>
                <c:pt idx="61">
                  <c:v>0.008402699357998</c:v>
                </c:pt>
                <c:pt idx="62">
                  <c:v>0.0071476046848544</c:v>
                </c:pt>
                <c:pt idx="63">
                  <c:v>0.0059003752394301</c:v>
                </c:pt>
                <c:pt idx="64">
                  <c:v>0.0047451238008504</c:v>
                </c:pt>
                <c:pt idx="65">
                  <c:v>0.00373499276966788</c:v>
                </c:pt>
                <c:pt idx="66">
                  <c:v>0.00289199358244652</c:v>
                </c:pt>
                <c:pt idx="67">
                  <c:v>0.00221398346656085</c:v>
                </c:pt>
                <c:pt idx="68">
                  <c:v>0.00168402303115625</c:v>
                </c:pt>
                <c:pt idx="69">
                  <c:v>0.00127861449882757</c:v>
                </c:pt>
                <c:pt idx="70">
                  <c:v>0.000973369514247674</c:v>
                </c:pt>
                <c:pt idx="71">
                  <c:v>0.000746148449306205</c:v>
                </c:pt>
                <c:pt idx="72">
                  <c:v>0.000578352112406977</c:v>
                </c:pt>
                <c:pt idx="73">
                  <c:v>0.000455105713045467</c:v>
                </c:pt>
                <c:pt idx="74">
                  <c:v>0.000364894469721266</c:v>
                </c:pt>
                <c:pt idx="75">
                  <c:v>0.000298998571776954</c:v>
                </c:pt>
                <c:pt idx="76">
                  <c:v>0.000250912608653897</c:v>
                </c:pt>
                <c:pt idx="77">
                  <c:v>0.000215831900264418</c:v>
                </c:pt>
                <c:pt idx="78">
                  <c:v>0.000190231559448084</c:v>
                </c:pt>
                <c:pt idx="79">
                  <c:v>0.000171536732354149</c:v>
                </c:pt>
                <c:pt idx="80">
                  <c:v>0.00015787146595414</c:v>
                </c:pt>
                <c:pt idx="81">
                  <c:v>0.000147870931898664</c:v>
                </c:pt>
                <c:pt idx="82">
                  <c:v>0.000140542708295832</c:v>
                </c:pt>
                <c:pt idx="83">
                  <c:v>0.000135165112659485</c:v>
                </c:pt>
                <c:pt idx="84">
                  <c:v>0.000131213070744374</c:v>
                </c:pt>
                <c:pt idx="85">
                  <c:v>0.000128304234787213</c:v>
                </c:pt>
                <c:pt idx="86">
                  <c:v>0.000126159890607325</c:v>
                </c:pt>
                <c:pt idx="87">
                  <c:v>0.000124576618996397</c:v>
                </c:pt>
                <c:pt idx="88">
                  <c:v>0.000123405755174444</c:v>
                </c:pt>
                <c:pt idx="89">
                  <c:v>0.00012253849560967</c:v>
                </c:pt>
                <c:pt idx="90">
                  <c:v>0.000121895091836355</c:v>
                </c:pt>
                <c:pt idx="91">
                  <c:v>0.000121417004023017</c:v>
                </c:pt>
                <c:pt idx="92">
                  <c:v>0.000121061193177563</c:v>
                </c:pt>
                <c:pt idx="93">
                  <c:v>0.000120795967743836</c:v>
                </c:pt>
                <c:pt idx="94">
                  <c:v>0.000120597957823654</c:v>
                </c:pt>
                <c:pt idx="95">
                  <c:v>0.000120449896076069</c:v>
                </c:pt>
                <c:pt idx="96">
                  <c:v>0.000120339014293369</c:v>
                </c:pt>
                <c:pt idx="97">
                  <c:v>0.000120255847219086</c:v>
                </c:pt>
                <c:pt idx="98">
                  <c:v>0.000120193371750621</c:v>
                </c:pt>
                <c:pt idx="99">
                  <c:v>0.000120146374271768</c:v>
                </c:pt>
              </c:numCache>
            </c:numRef>
          </c:yVal>
          <c:smooth val="1"/>
        </c:ser>
        <c:ser>
          <c:idx val="1"/>
          <c:order val="1"/>
          <c:tx>
            <c:v>Tm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'Melting Curves'!$B$8:$C$8</c:f>
              <c:numCache>
                <c:formatCode>0.00E+00</c:formatCode>
                <c:ptCount val="2"/>
                <c:pt idx="0" formatCode="0.00">
                  <c:v>55.24239004933991</c:v>
                </c:pt>
                <c:pt idx="1">
                  <c:v>55.24239004933991</c:v>
                </c:pt>
              </c:numCache>
            </c:numRef>
          </c:xVal>
          <c:yVal>
            <c:numRef>
              <c:f>'Melting Curves'!$H$118:$H$119</c:f>
              <c:numCache>
                <c:formatCode>0.000E+00</c:formatCode>
                <c:ptCount val="2"/>
                <c:pt idx="0">
                  <c:v>5.53933075377877E-5</c:v>
                </c:pt>
                <c:pt idx="1">
                  <c:v>0.0115358268778506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'Melting Curves'!$K$15</c:f>
              <c:strCache>
                <c:ptCount val="1"/>
                <c:pt idx="0">
                  <c:v> Exptl d(Abs)/dT</c:v>
                </c:pt>
              </c:strCache>
            </c:strRef>
          </c:tx>
          <c:spPr>
            <a:ln w="25400">
              <a:solidFill>
                <a:srgbClr val="A2BD90"/>
              </a:solidFill>
              <a:prstDash val="solid"/>
            </a:ln>
          </c:spPr>
          <c:marker>
            <c:spPr>
              <a:solidFill>
                <a:srgbClr val="9BBB59"/>
              </a:solidFill>
              <a:ln>
                <a:solidFill>
                  <a:srgbClr val="A2BD90"/>
                </a:solidFill>
                <a:prstDash val="solid"/>
              </a:ln>
            </c:spPr>
          </c:marker>
          <c:xVal>
            <c:numRef>
              <c:f>'Melting Curves'!$A$16:$A$116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'Melting Curves'!$K$16:$K$116</c:f>
              <c:numCache>
                <c:formatCode>0.000E+00</c:formatCode>
                <c:ptCount val="101"/>
                <c:pt idx="1">
                  <c:v>0.0029249113869817</c:v>
                </c:pt>
                <c:pt idx="2">
                  <c:v>-3.12569016232556E-5</c:v>
                </c:pt>
                <c:pt idx="3">
                  <c:v>-0.000460425031447609</c:v>
                </c:pt>
                <c:pt idx="4">
                  <c:v>0.0043408500014383</c:v>
                </c:pt>
                <c:pt idx="5">
                  <c:v>0.000657493952347515</c:v>
                </c:pt>
                <c:pt idx="6">
                  <c:v>0.00110215414080803</c:v>
                </c:pt>
                <c:pt idx="7">
                  <c:v>-0.0027830679596656</c:v>
                </c:pt>
                <c:pt idx="8">
                  <c:v>-0.00497707677831927</c:v>
                </c:pt>
                <c:pt idx="9">
                  <c:v>0.00382546582690377</c:v>
                </c:pt>
                <c:pt idx="10">
                  <c:v>-0.000807356944534487</c:v>
                </c:pt>
                <c:pt idx="11">
                  <c:v>-0.00484597793835448</c:v>
                </c:pt>
                <c:pt idx="12">
                  <c:v>0.00489194121501993</c:v>
                </c:pt>
                <c:pt idx="13">
                  <c:v>0.00035778502085107</c:v>
                </c:pt>
                <c:pt idx="14">
                  <c:v>-0.00133455592046777</c:v>
                </c:pt>
                <c:pt idx="15">
                  <c:v>-0.000573497892933095</c:v>
                </c:pt>
                <c:pt idx="16">
                  <c:v>-0.00297737307898055</c:v>
                </c:pt>
                <c:pt idx="17">
                  <c:v>0.00204182012285486</c:v>
                </c:pt>
                <c:pt idx="18">
                  <c:v>0.00394891989592841</c:v>
                </c:pt>
                <c:pt idx="19">
                  <c:v>0.00116305010564921</c:v>
                </c:pt>
                <c:pt idx="20">
                  <c:v>0.00251494846879549</c:v>
                </c:pt>
                <c:pt idx="21">
                  <c:v>0.00424852725317051</c:v>
                </c:pt>
                <c:pt idx="22">
                  <c:v>-0.00397267474772003</c:v>
                </c:pt>
                <c:pt idx="23">
                  <c:v>-0.00122749610806222</c:v>
                </c:pt>
                <c:pt idx="24">
                  <c:v>0.00293047007167368</c:v>
                </c:pt>
                <c:pt idx="25">
                  <c:v>-0.00248559716014321</c:v>
                </c:pt>
                <c:pt idx="26">
                  <c:v>-0.00169552055155356</c:v>
                </c:pt>
                <c:pt idx="27">
                  <c:v>0.00173336330665538</c:v>
                </c:pt>
                <c:pt idx="28">
                  <c:v>0.00285211711387454</c:v>
                </c:pt>
                <c:pt idx="29">
                  <c:v>0.00240295532182286</c:v>
                </c:pt>
                <c:pt idx="30">
                  <c:v>-0.00545302225210956</c:v>
                </c:pt>
                <c:pt idx="31">
                  <c:v>-0.00356339033315744</c:v>
                </c:pt>
                <c:pt idx="32">
                  <c:v>0.00330001141197786</c:v>
                </c:pt>
                <c:pt idx="33">
                  <c:v>-0.00360242129922122</c:v>
                </c:pt>
                <c:pt idx="34">
                  <c:v>0.00295513605937409</c:v>
                </c:pt>
                <c:pt idx="35">
                  <c:v>0.00533782369725202</c:v>
                </c:pt>
                <c:pt idx="36">
                  <c:v>-0.00604574944154029</c:v>
                </c:pt>
                <c:pt idx="37">
                  <c:v>-0.00398267623726262</c:v>
                </c:pt>
                <c:pt idx="38">
                  <c:v>0.00206872430335858</c:v>
                </c:pt>
                <c:pt idx="39">
                  <c:v>0.0049712645972271</c:v>
                </c:pt>
                <c:pt idx="40">
                  <c:v>-0.000816276695881496</c:v>
                </c:pt>
                <c:pt idx="41">
                  <c:v>-0.00163192023726325</c:v>
                </c:pt>
                <c:pt idx="42">
                  <c:v>0.00175672854374209</c:v>
                </c:pt>
                <c:pt idx="43">
                  <c:v>0.0010638826642852</c:v>
                </c:pt>
                <c:pt idx="44">
                  <c:v>0.000630771190316792</c:v>
                </c:pt>
                <c:pt idx="45">
                  <c:v>-0.000290617059500148</c:v>
                </c:pt>
                <c:pt idx="46">
                  <c:v>0.00746011192899826</c:v>
                </c:pt>
                <c:pt idx="47">
                  <c:v>0.000734265124927219</c:v>
                </c:pt>
                <c:pt idx="48">
                  <c:v>0.0021646790601072</c:v>
                </c:pt>
                <c:pt idx="49">
                  <c:v>0.00901607076519003</c:v>
                </c:pt>
                <c:pt idx="50">
                  <c:v>0.00103131221796007</c:v>
                </c:pt>
                <c:pt idx="51">
                  <c:v>0.00215951226982472</c:v>
                </c:pt>
                <c:pt idx="52">
                  <c:v>-0.000411082055691514</c:v>
                </c:pt>
                <c:pt idx="53">
                  <c:v>-1.90053325510031E-5</c:v>
                </c:pt>
                <c:pt idx="54">
                  <c:v>0.0100038525454575</c:v>
                </c:pt>
                <c:pt idx="55">
                  <c:v>0.00962084019484593</c:v>
                </c:pt>
                <c:pt idx="56">
                  <c:v>0.000801027295215639</c:v>
                </c:pt>
                <c:pt idx="57">
                  <c:v>0.00600619407835648</c:v>
                </c:pt>
                <c:pt idx="58">
                  <c:v>0.0102756765408197</c:v>
                </c:pt>
                <c:pt idx="59">
                  <c:v>0.0126911423651786</c:v>
                </c:pt>
                <c:pt idx="60">
                  <c:v>0.00895865349610131</c:v>
                </c:pt>
                <c:pt idx="61">
                  <c:v>0.0107226984384615</c:v>
                </c:pt>
                <c:pt idx="62">
                  <c:v>0.0151523971609912</c:v>
                </c:pt>
                <c:pt idx="63">
                  <c:v>0.00470426926923981</c:v>
                </c:pt>
                <c:pt idx="64">
                  <c:v>0.011562353128224</c:v>
                </c:pt>
                <c:pt idx="65">
                  <c:v>0.0130442232412374</c:v>
                </c:pt>
                <c:pt idx="66">
                  <c:v>0.0101285568057356</c:v>
                </c:pt>
                <c:pt idx="67">
                  <c:v>0.00643421238471908</c:v>
                </c:pt>
                <c:pt idx="68">
                  <c:v>0.0057700184405329</c:v>
                </c:pt>
                <c:pt idx="69">
                  <c:v>0.00813161211595428</c:v>
                </c:pt>
                <c:pt idx="70">
                  <c:v>0.00824500080063231</c:v>
                </c:pt>
                <c:pt idx="71">
                  <c:v>0.00617263836576129</c:v>
                </c:pt>
                <c:pt idx="72">
                  <c:v>0.00546012522872408</c:v>
                </c:pt>
                <c:pt idx="73">
                  <c:v>0.00145147751094929</c:v>
                </c:pt>
                <c:pt idx="74">
                  <c:v>-0.00559938388519762</c:v>
                </c:pt>
                <c:pt idx="75">
                  <c:v>0.00275236855538566</c:v>
                </c:pt>
                <c:pt idx="76">
                  <c:v>0.00772710792507972</c:v>
                </c:pt>
                <c:pt idx="77">
                  <c:v>0.00345874840112811</c:v>
                </c:pt>
                <c:pt idx="78">
                  <c:v>-0.00464523941847802</c:v>
                </c:pt>
                <c:pt idx="79">
                  <c:v>-0.00492610729997397</c:v>
                </c:pt>
                <c:pt idx="80">
                  <c:v>0.00216586479970146</c:v>
                </c:pt>
                <c:pt idx="81">
                  <c:v>0.00526469943111082</c:v>
                </c:pt>
                <c:pt idx="82">
                  <c:v>0.00130422465147173</c:v>
                </c:pt>
                <c:pt idx="83">
                  <c:v>-0.0021176608902751</c:v>
                </c:pt>
                <c:pt idx="84">
                  <c:v>0.00433528175399223</c:v>
                </c:pt>
                <c:pt idx="85">
                  <c:v>0.00435757988327151</c:v>
                </c:pt>
                <c:pt idx="86">
                  <c:v>-0.0049919307459616</c:v>
                </c:pt>
                <c:pt idx="87">
                  <c:v>-0.000290440587546681</c:v>
                </c:pt>
                <c:pt idx="88">
                  <c:v>-0.000930274186866697</c:v>
                </c:pt>
                <c:pt idx="89">
                  <c:v>0.000375383162330434</c:v>
                </c:pt>
                <c:pt idx="90">
                  <c:v>-0.00114310615461743</c:v>
                </c:pt>
                <c:pt idx="91">
                  <c:v>-0.000261568027332903</c:v>
                </c:pt>
                <c:pt idx="92">
                  <c:v>-5.4564430919668E-5</c:v>
                </c:pt>
                <c:pt idx="93">
                  <c:v>-0.00491647100319126</c:v>
                </c:pt>
                <c:pt idx="94">
                  <c:v>0.00694875504665371</c:v>
                </c:pt>
                <c:pt idx="95">
                  <c:v>0.00654560370519358</c:v>
                </c:pt>
                <c:pt idx="96">
                  <c:v>-0.00214551917463607</c:v>
                </c:pt>
                <c:pt idx="97">
                  <c:v>-0.000969199063804327</c:v>
                </c:pt>
                <c:pt idx="98">
                  <c:v>-0.000162021554236891</c:v>
                </c:pt>
                <c:pt idx="99">
                  <c:v>-0.000293592466096837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971928"/>
        <c:axId val="2067963112"/>
      </c:scatterChart>
      <c:valAx>
        <c:axId val="2067971928"/>
        <c:scaling>
          <c:orientation val="minMax"/>
          <c:max val="100.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Geneva"/>
                    <a:cs typeface="Arial"/>
                  </a:defRPr>
                </a:pPr>
                <a:r>
                  <a:rPr lang="en-US" sz="1000">
                    <a:latin typeface="Arial"/>
                    <a:cs typeface="Arial"/>
                  </a:rPr>
                  <a:t>Temperature (C)</a:t>
                </a:r>
              </a:p>
            </c:rich>
          </c:tx>
          <c:layout>
            <c:manualLayout>
              <c:xMode val="edge"/>
              <c:yMode val="edge"/>
              <c:x val="0.45265112053301"/>
              <c:y val="0.91168158467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67963112"/>
        <c:crosses val="autoZero"/>
        <c:crossBetween val="midCat"/>
      </c:valAx>
      <c:valAx>
        <c:axId val="2067963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Geneva"/>
                    <a:cs typeface="Arial"/>
                  </a:defRPr>
                </a:pPr>
                <a:r>
                  <a:rPr lang="en-US" sz="1000">
                    <a:latin typeface="Arial"/>
                    <a:cs typeface="Arial"/>
                  </a:rPr>
                  <a:t>d(Absorbance)/dT</a:t>
                </a:r>
              </a:p>
            </c:rich>
          </c:tx>
          <c:layout>
            <c:manualLayout>
              <c:xMode val="edge"/>
              <c:yMode val="edge"/>
              <c:x val="0.0321970018170805"/>
              <c:y val="0.387464611795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67971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538310115082"/>
          <c:y val="0.450142674473383"/>
          <c:w val="0.173076771653543"/>
          <c:h val="0.1282051282051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Alpha (Fraction ds)</a:t>
            </a:r>
          </a:p>
        </c:rich>
      </c:tx>
      <c:layout>
        <c:manualLayout>
          <c:xMode val="edge"/>
          <c:yMode val="edge"/>
          <c:x val="0.39705890369473"/>
          <c:y val="0.030959660811629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99941312377"/>
          <c:y val="0.135384818787288"/>
          <c:w val="0.798076548379024"/>
          <c:h val="0.710770298633261"/>
        </c:manualLayout>
      </c:layout>
      <c:scatterChart>
        <c:scatterStyle val="smoothMarker"/>
        <c:varyColors val="0"/>
        <c:ser>
          <c:idx val="0"/>
          <c:order val="0"/>
          <c:tx>
            <c:v>Alpha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DD0806"/>
                </a:solidFill>
                <a:prstDash val="solid"/>
              </a:ln>
            </c:spPr>
          </c:marker>
          <c:xVal>
            <c:numRef>
              <c:f>'Melting Curves'!$A$16:$A$116</c:f>
              <c:numCache>
                <c:formatCode>General</c:formatCode>
                <c:ptCount val="1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</c:numCache>
            </c:numRef>
          </c:xVal>
          <c:yVal>
            <c:numRef>
              <c:f>'Melting Curves'!$D$16:$D$116</c:f>
              <c:numCache>
                <c:formatCode>0.00E+00</c:formatCode>
                <c:ptCount val="101"/>
                <c:pt idx="0">
                  <c:v>0.99999366485808</c:v>
                </c:pt>
                <c:pt idx="1">
                  <c:v>0.999991849033615</c:v>
                </c:pt>
                <c:pt idx="2">
                  <c:v>0.999989531941091</c:v>
                </c:pt>
                <c:pt idx="3">
                  <c:v>0.999986580506318</c:v>
                </c:pt>
                <c:pt idx="4">
                  <c:v>0.999982827738206</c:v>
                </c:pt>
                <c:pt idx="5">
                  <c:v>0.999978064445362</c:v>
                </c:pt>
                <c:pt idx="6">
                  <c:v>0.999972029018469</c:v>
                </c:pt>
                <c:pt idx="7">
                  <c:v>0.999964394847788</c:v>
                </c:pt>
                <c:pt idx="8">
                  <c:v>0.999954754854051</c:v>
                </c:pt>
                <c:pt idx="9">
                  <c:v>0.99994260250168</c:v>
                </c:pt>
                <c:pt idx="10">
                  <c:v>0.999927308532433</c:v>
                </c:pt>
                <c:pt idx="11">
                  <c:v>0.999908092501057</c:v>
                </c:pt>
                <c:pt idx="12">
                  <c:v>0.999883988007928</c:v>
                </c:pt>
                <c:pt idx="13">
                  <c:v>0.999853800301395</c:v>
                </c:pt>
                <c:pt idx="14">
                  <c:v>0.999816054658615</c:v>
                </c:pt>
                <c:pt idx="15">
                  <c:v>0.999768933640797</c:v>
                </c:pt>
                <c:pt idx="16">
                  <c:v>0.999710200949032</c:v>
                </c:pt>
                <c:pt idx="17">
                  <c:v>0.999637109171034</c:v>
                </c:pt>
                <c:pt idx="18">
                  <c:v>0.99954628819712</c:v>
                </c:pt>
                <c:pt idx="19">
                  <c:v>0.999433610484439</c:v>
                </c:pt>
                <c:pt idx="20">
                  <c:v>0.999294028649988</c:v>
                </c:pt>
                <c:pt idx="21">
                  <c:v>0.999121380063018</c:v>
                </c:pt>
                <c:pt idx="22">
                  <c:v>0.998908152174031</c:v>
                </c:pt>
                <c:pt idx="23">
                  <c:v>0.998645201249702</c:v>
                </c:pt>
                <c:pt idx="24">
                  <c:v>0.998321415972948</c:v>
                </c:pt>
                <c:pt idx="25">
                  <c:v>0.997923316011927</c:v>
                </c:pt>
                <c:pt idx="26">
                  <c:v>0.997434574167169</c:v>
                </c:pt>
                <c:pt idx="27">
                  <c:v>0.996835449092147</c:v>
                </c:pt>
                <c:pt idx="28">
                  <c:v>0.996102113890755</c:v>
                </c:pt>
                <c:pt idx="29">
                  <c:v>0.995205864198999</c:v>
                </c:pt>
                <c:pt idx="30">
                  <c:v>0.994112187778149</c:v>
                </c:pt>
                <c:pt idx="31">
                  <c:v>0.992779676371193</c:v>
                </c:pt>
                <c:pt idx="32">
                  <c:v>0.991158759888709</c:v>
                </c:pt>
                <c:pt idx="33">
                  <c:v>0.989190243314508</c:v>
                </c:pt>
                <c:pt idx="34">
                  <c:v>0.986803628663353</c:v>
                </c:pt>
                <c:pt idx="35">
                  <c:v>0.983915208745837</c:v>
                </c:pt>
                <c:pt idx="36">
                  <c:v>0.980425927605125</c:v>
                </c:pt>
                <c:pt idx="37">
                  <c:v>0.976219015944128</c:v>
                </c:pt>
                <c:pt idx="38">
                  <c:v>0.971157430897411</c:v>
                </c:pt>
                <c:pt idx="39">
                  <c:v>0.965081161078855</c:v>
                </c:pt>
                <c:pt idx="40">
                  <c:v>0.957804503769529</c:v>
                </c:pt>
                <c:pt idx="41">
                  <c:v>0.949113486158363</c:v>
                </c:pt>
                <c:pt idx="42">
                  <c:v>0.938763692367436</c:v>
                </c:pt>
                <c:pt idx="43">
                  <c:v>0.926478878817287</c:v>
                </c:pt>
                <c:pt idx="44">
                  <c:v>0.911950918273642</c:v>
                </c:pt>
                <c:pt idx="45">
                  <c:v>0.894841811546759</c:v>
                </c:pt>
                <c:pt idx="46">
                  <c:v>0.874788743689405</c:v>
                </c:pt>
                <c:pt idx="47">
                  <c:v>0.851413425616115</c:v>
                </c:pt>
                <c:pt idx="48">
                  <c:v>0.824337218076563</c:v>
                </c:pt>
                <c:pt idx="49">
                  <c:v>0.793203712455315</c:v>
                </c:pt>
                <c:pt idx="50">
                  <c:v>0.757710414852385</c:v>
                </c:pt>
                <c:pt idx="51">
                  <c:v>0.717650738911202</c:v>
                </c:pt>
                <c:pt idx="52">
                  <c:v>0.672966354836408</c:v>
                </c:pt>
                <c:pt idx="53">
                  <c:v>0.623807684213519</c:v>
                </c:pt>
                <c:pt idx="54">
                  <c:v>0.57059661826411</c:v>
                </c:pt>
                <c:pt idx="55">
                  <c:v>0.514080327705268</c:v>
                </c:pt>
                <c:pt idx="56">
                  <c:v>0.455359129731998</c:v>
                </c:pt>
                <c:pt idx="57">
                  <c:v>0.395867146846215</c:v>
                </c:pt>
                <c:pt idx="58">
                  <c:v>0.337286212641365</c:v>
                </c:pt>
                <c:pt idx="59">
                  <c:v>0.281386107115165</c:v>
                </c:pt>
                <c:pt idx="60">
                  <c:v>0.229809277646979</c:v>
                </c:pt>
                <c:pt idx="61">
                  <c:v>0.183848119634996</c:v>
                </c:pt>
                <c:pt idx="62">
                  <c:v>0.144279854763455</c:v>
                </c:pt>
                <c:pt idx="63">
                  <c:v>0.111310910406209</c:v>
                </c:pt>
                <c:pt idx="64">
                  <c:v>0.0846408618711016</c:v>
                </c:pt>
                <c:pt idx="65">
                  <c:v>0.0636099552250863</c:v>
                </c:pt>
                <c:pt idx="66">
                  <c:v>0.0473718884222418</c:v>
                </c:pt>
                <c:pt idx="67">
                  <c:v>0.0350423523382437</c:v>
                </c:pt>
                <c:pt idx="68">
                  <c:v>0.0257993893037532</c:v>
                </c:pt>
                <c:pt idx="69">
                  <c:v>0.0189351894818976</c:v>
                </c:pt>
                <c:pt idx="70">
                  <c:v>0.0138714380405062</c:v>
                </c:pt>
                <c:pt idx="71">
                  <c:v>0.0101527184332729</c:v>
                </c:pt>
                <c:pt idx="72">
                  <c:v>0.00742958378964509</c:v>
                </c:pt>
                <c:pt idx="73">
                  <c:v>0.0054387382119051</c:v>
                </c:pt>
                <c:pt idx="74">
                  <c:v>0.00398429211065754</c:v>
                </c:pt>
                <c:pt idx="75">
                  <c:v>0.00292176078837703</c:v>
                </c:pt>
                <c:pt idx="76">
                  <c:v>0.00214518725004253</c:v>
                </c:pt>
                <c:pt idx="77">
                  <c:v>0.00157715400285729</c:v>
                </c:pt>
                <c:pt idx="78">
                  <c:v>0.00116121905979605</c:v>
                </c:pt>
                <c:pt idx="79">
                  <c:v>0.000856277948246719</c:v>
                </c:pt>
                <c:pt idx="80">
                  <c:v>0.000632405416425508</c:v>
                </c:pt>
                <c:pt idx="81">
                  <c:v>0.000467809722801249</c:v>
                </c:pt>
                <c:pt idx="82">
                  <c:v>0.000346611751849246</c:v>
                </c:pt>
                <c:pt idx="83">
                  <c:v>0.000257229964589989</c:v>
                </c:pt>
                <c:pt idx="84">
                  <c:v>0.000191207654608672</c:v>
                </c:pt>
                <c:pt idx="85">
                  <c:v>0.000142361884374331</c:v>
                </c:pt>
                <c:pt idx="86">
                  <c:v>0.000106165849968476</c:v>
                </c:pt>
                <c:pt idx="87">
                  <c:v>7.93004330463809E-5</c:v>
                </c:pt>
                <c:pt idx="88">
                  <c:v>5.93283292594782E-5</c:v>
                </c:pt>
                <c:pt idx="89">
                  <c:v>4.44570108988351E-5</c:v>
                </c:pt>
                <c:pt idx="90">
                  <c:v>3.33660933534707E-5</c:v>
                </c:pt>
                <c:pt idx="91">
                  <c:v>2.50814496394192E-5</c:v>
                </c:pt>
                <c:pt idx="92">
                  <c:v>1.88832602163735E-5</c:v>
                </c:pt>
                <c:pt idx="93">
                  <c:v>1.42388015554884E-5</c:v>
                </c:pt>
                <c:pt idx="94">
                  <c:v>1.07531785707993E-5</c:v>
                </c:pt>
                <c:pt idx="95">
                  <c:v>8.13319843850912E-6</c:v>
                </c:pt>
                <c:pt idx="96">
                  <c:v>6.16089328064895E-6</c:v>
                </c:pt>
                <c:pt idx="97">
                  <c:v>4.67385760349881E-6</c:v>
                </c:pt>
                <c:pt idx="98">
                  <c:v>3.55104781357696E-6</c:v>
                </c:pt>
                <c:pt idx="99">
                  <c:v>2.70195288865072E-6</c:v>
                </c:pt>
                <c:pt idx="100">
                  <c:v>2.05888404947174E-6</c:v>
                </c:pt>
              </c:numCache>
            </c:numRef>
          </c:yVal>
          <c:smooth val="1"/>
        </c:ser>
        <c:ser>
          <c:idx val="1"/>
          <c:order val="1"/>
          <c:tx>
            <c:v>Tm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'Melting Curves'!$B$8:$C$8</c:f>
              <c:numCache>
                <c:formatCode>0.00E+00</c:formatCode>
                <c:ptCount val="2"/>
                <c:pt idx="0" formatCode="0.00">
                  <c:v>55.24239004933991</c:v>
                </c:pt>
                <c:pt idx="1">
                  <c:v>55.24239004933991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0.0</c:v>
              </c:pt>
              <c:pt idx="1">
                <c:v>1.0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476952"/>
        <c:axId val="2069484776"/>
      </c:scatterChart>
      <c:valAx>
        <c:axId val="2069476952"/>
        <c:scaling>
          <c:orientation val="minMax"/>
          <c:max val="10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Geneva"/>
                    <a:cs typeface="Arial"/>
                  </a:defRPr>
                </a:pPr>
                <a:r>
                  <a:rPr lang="en-US" sz="1000">
                    <a:latin typeface="Arial"/>
                    <a:cs typeface="Arial"/>
                  </a:rPr>
                  <a:t>Temperature (C)</a:t>
                </a:r>
              </a:p>
            </c:rich>
          </c:tx>
          <c:layout>
            <c:manualLayout>
              <c:xMode val="edge"/>
              <c:yMode val="edge"/>
              <c:x val="0.452206087219867"/>
              <c:y val="0.9164087219866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9484776"/>
        <c:crosses val="autoZero"/>
        <c:crossBetween val="midCat"/>
        <c:majorUnit val="10.0"/>
        <c:minorUnit val="2.0"/>
      </c:valAx>
      <c:valAx>
        <c:axId val="2069484776"/>
        <c:scaling>
          <c:orientation val="minMax"/>
          <c:max val="1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Geneva"/>
                    <a:cs typeface="Arial"/>
                  </a:defRPr>
                </a:pPr>
                <a:r>
                  <a:rPr lang="en-US" sz="1000">
                    <a:latin typeface="Arial"/>
                    <a:cs typeface="Arial"/>
                  </a:rPr>
                  <a:t>Fraction ds</a:t>
                </a:r>
              </a:p>
            </c:rich>
          </c:tx>
          <c:layout>
            <c:manualLayout>
              <c:xMode val="edge"/>
              <c:yMode val="edge"/>
              <c:x val="0.0238970321017565"/>
              <c:y val="0.42105269533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94769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615081768625"/>
          <c:y val="0.64000096910963"/>
          <c:w val="0.115384615384615"/>
          <c:h val="0.0892310115081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van't Hoff</a:t>
            </a:r>
          </a:p>
        </c:rich>
      </c:tx>
      <c:layout>
        <c:manualLayout>
          <c:xMode val="edge"/>
          <c:yMode val="edge"/>
          <c:x val="0.39705890369473"/>
          <c:y val="0.030959660811629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69169372949"/>
          <c:y val="0.14153867418671"/>
          <c:w val="0.77692271215693"/>
          <c:h val="0.75077035872950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'Melting Curves'!$E$15</c:f>
              <c:strCache>
                <c:ptCount val="1"/>
                <c:pt idx="0">
                  <c:v>Sim. Ln(Keq)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0.0411394539224264"/>
                  <c:y val="0.46264394685039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</c:trendlineLbl>
          </c:trendline>
          <c:xVal>
            <c:numRef>
              <c:f>'Melting Curves'!$F$16:$F$117</c:f>
              <c:numCache>
                <c:formatCode>General</c:formatCode>
                <c:ptCount val="102"/>
                <c:pt idx="0">
                  <c:v>0.00366099212886692</c:v>
                </c:pt>
                <c:pt idx="1">
                  <c:v>0.00364763815429509</c:v>
                </c:pt>
                <c:pt idx="2">
                  <c:v>0.00363438124659277</c:v>
                </c:pt>
                <c:pt idx="3">
                  <c:v>0.00362122035125837</c:v>
                </c:pt>
                <c:pt idx="4">
                  <c:v>0.00360815442900956</c:v>
                </c:pt>
                <c:pt idx="5">
                  <c:v>0.00359518245550962</c:v>
                </c:pt>
                <c:pt idx="6">
                  <c:v>0.00358230342109977</c:v>
                </c:pt>
                <c:pt idx="7">
                  <c:v>0.00356951633053721</c:v>
                </c:pt>
                <c:pt idx="8">
                  <c:v>0.00355682020273875</c:v>
                </c:pt>
                <c:pt idx="9">
                  <c:v>0.00354421407052986</c:v>
                </c:pt>
                <c:pt idx="10">
                  <c:v>0.00353169698039908</c:v>
                </c:pt>
                <c:pt idx="11">
                  <c:v>0.00351926799225761</c:v>
                </c:pt>
                <c:pt idx="12">
                  <c:v>0.00350692617920393</c:v>
                </c:pt>
                <c:pt idx="13">
                  <c:v>0.00349467062729338</c:v>
                </c:pt>
                <c:pt idx="14">
                  <c:v>0.00348250043531255</c:v>
                </c:pt>
                <c:pt idx="15">
                  <c:v>0.00347041471455839</c:v>
                </c:pt>
                <c:pt idx="16">
                  <c:v>0.00345841258862182</c:v>
                </c:pt>
                <c:pt idx="17">
                  <c:v>0.00344649319317594</c:v>
                </c:pt>
                <c:pt idx="18">
                  <c:v>0.0034346556757685</c:v>
                </c:pt>
                <c:pt idx="19">
                  <c:v>0.00342289919561869</c:v>
                </c:pt>
                <c:pt idx="20">
                  <c:v>0.00341122292341804</c:v>
                </c:pt>
                <c:pt idx="21">
                  <c:v>0.00339962604113547</c:v>
                </c:pt>
                <c:pt idx="22">
                  <c:v>0.00338810774182619</c:v>
                </c:pt>
                <c:pt idx="23">
                  <c:v>0.00337666722944454</c:v>
                </c:pt>
                <c:pt idx="24">
                  <c:v>0.00336530371866061</c:v>
                </c:pt>
                <c:pt idx="25">
                  <c:v>0.00335401643468053</c:v>
                </c:pt>
                <c:pt idx="26">
                  <c:v>0.00334280461307037</c:v>
                </c:pt>
                <c:pt idx="27">
                  <c:v>0.00333166749958354</c:v>
                </c:pt>
                <c:pt idx="28">
                  <c:v>0.0033206043499917</c:v>
                </c:pt>
                <c:pt idx="29">
                  <c:v>0.00330961442991891</c:v>
                </c:pt>
                <c:pt idx="30">
                  <c:v>0.0032986970146792</c:v>
                </c:pt>
                <c:pt idx="31">
                  <c:v>0.00328785138911721</c:v>
                </c:pt>
                <c:pt idx="32">
                  <c:v>0.00327707684745207</c:v>
                </c:pt>
                <c:pt idx="33">
                  <c:v>0.00326637269312428</c:v>
                </c:pt>
                <c:pt idx="34">
                  <c:v>0.00325573823864561</c:v>
                </c:pt>
                <c:pt idx="35">
                  <c:v>0.00324517280545189</c:v>
                </c:pt>
                <c:pt idx="36">
                  <c:v>0.00323467572375869</c:v>
                </c:pt>
                <c:pt idx="37">
                  <c:v>0.0032242463324198</c:v>
                </c:pt>
                <c:pt idx="38">
                  <c:v>0.00321388397878837</c:v>
                </c:pt>
                <c:pt idx="39">
                  <c:v>0.00320358801858081</c:v>
                </c:pt>
                <c:pt idx="40">
                  <c:v>0.00319335781574325</c:v>
                </c:pt>
                <c:pt idx="41">
                  <c:v>0.00318319274232055</c:v>
                </c:pt>
                <c:pt idx="42">
                  <c:v>0.00317309217832778</c:v>
                </c:pt>
                <c:pt idx="43">
                  <c:v>0.00316305551162423</c:v>
                </c:pt>
                <c:pt idx="44">
                  <c:v>0.00315308213778969</c:v>
                </c:pt>
                <c:pt idx="45">
                  <c:v>0.00314317146000314</c:v>
                </c:pt>
                <c:pt idx="46">
                  <c:v>0.0031333228889237</c:v>
                </c:pt>
                <c:pt idx="47">
                  <c:v>0.00312353584257379</c:v>
                </c:pt>
                <c:pt idx="48">
                  <c:v>0.0031138097462245</c:v>
                </c:pt>
                <c:pt idx="49">
                  <c:v>0.0031041440322831</c:v>
                </c:pt>
                <c:pt idx="50">
                  <c:v>0.00309453814018258</c:v>
                </c:pt>
                <c:pt idx="51">
                  <c:v>0.00308499151627333</c:v>
                </c:pt>
                <c:pt idx="52">
                  <c:v>0.00307550361371675</c:v>
                </c:pt>
                <c:pt idx="53">
                  <c:v>0.00306607389238081</c:v>
                </c:pt>
                <c:pt idx="54">
                  <c:v>0.00305670181873758</c:v>
                </c:pt>
                <c:pt idx="55">
                  <c:v>0.00304738686576261</c:v>
                </c:pt>
                <c:pt idx="56">
                  <c:v>0.00303812851283609</c:v>
                </c:pt>
                <c:pt idx="57">
                  <c:v>0.00302892624564592</c:v>
                </c:pt>
                <c:pt idx="58">
                  <c:v>0.0030197795560924</c:v>
                </c:pt>
                <c:pt idx="59">
                  <c:v>0.00301068794219479</c:v>
                </c:pt>
                <c:pt idx="60">
                  <c:v>0.0030016509079994</c:v>
                </c:pt>
                <c:pt idx="61">
                  <c:v>0.00299266796348945</c:v>
                </c:pt>
                <c:pt idx="62">
                  <c:v>0.00298373862449649</c:v>
                </c:pt>
                <c:pt idx="63">
                  <c:v>0.00297486241261342</c:v>
                </c:pt>
                <c:pt idx="64">
                  <c:v>0.002966038855109</c:v>
                </c:pt>
                <c:pt idx="65">
                  <c:v>0.002957267484844</c:v>
                </c:pt>
                <c:pt idx="66">
                  <c:v>0.00294854784018871</c:v>
                </c:pt>
                <c:pt idx="67">
                  <c:v>0.00293987946494194</c:v>
                </c:pt>
                <c:pt idx="68">
                  <c:v>0.0029312619082515</c:v>
                </c:pt>
                <c:pt idx="69">
                  <c:v>0.00292269472453602</c:v>
                </c:pt>
                <c:pt idx="70">
                  <c:v>0.00291417747340813</c:v>
                </c:pt>
                <c:pt idx="71">
                  <c:v>0.00290570971959901</c:v>
                </c:pt>
                <c:pt idx="72">
                  <c:v>0.00289729103288425</c:v>
                </c:pt>
                <c:pt idx="73">
                  <c:v>0.00288892098801098</c:v>
                </c:pt>
                <c:pt idx="74">
                  <c:v>0.00288059916462624</c:v>
                </c:pt>
                <c:pt idx="75">
                  <c:v>0.00287232514720666</c:v>
                </c:pt>
                <c:pt idx="76">
                  <c:v>0.00286409852498926</c:v>
                </c:pt>
                <c:pt idx="77">
                  <c:v>0.00285591889190347</c:v>
                </c:pt>
                <c:pt idx="78">
                  <c:v>0.00284778584650434</c:v>
                </c:pt>
                <c:pt idx="79">
                  <c:v>0.00283969899190686</c:v>
                </c:pt>
                <c:pt idx="80">
                  <c:v>0.00283165793572136</c:v>
                </c:pt>
                <c:pt idx="81">
                  <c:v>0.00282366228999012</c:v>
                </c:pt>
                <c:pt idx="82">
                  <c:v>0.00281571167112488</c:v>
                </c:pt>
                <c:pt idx="83">
                  <c:v>0.00280780569984557</c:v>
                </c:pt>
                <c:pt idx="84">
                  <c:v>0.00279994400111998</c:v>
                </c:pt>
                <c:pt idx="85">
                  <c:v>0.00279212620410443</c:v>
                </c:pt>
                <c:pt idx="86">
                  <c:v>0.00278435194208548</c:v>
                </c:pt>
                <c:pt idx="87">
                  <c:v>0.0027766208524226</c:v>
                </c:pt>
                <c:pt idx="88">
                  <c:v>0.00276893257649176</c:v>
                </c:pt>
                <c:pt idx="89">
                  <c:v>0.00276128675962999</c:v>
                </c:pt>
                <c:pt idx="90">
                  <c:v>0.00275368305108082</c:v>
                </c:pt>
                <c:pt idx="91">
                  <c:v>0.00274612110394068</c:v>
                </c:pt>
                <c:pt idx="92">
                  <c:v>0.00273860057510612</c:v>
                </c:pt>
                <c:pt idx="93">
                  <c:v>0.0027311211252219</c:v>
                </c:pt>
                <c:pt idx="94">
                  <c:v>0.00272368241862999</c:v>
                </c:pt>
                <c:pt idx="95">
                  <c:v>0.0027162841233193</c:v>
                </c:pt>
                <c:pt idx="96">
                  <c:v>0.00270892591087634</c:v>
                </c:pt>
                <c:pt idx="97">
                  <c:v>0.00270160745643658</c:v>
                </c:pt>
                <c:pt idx="98">
                  <c:v>0.00269432843863667</c:v>
                </c:pt>
                <c:pt idx="99">
                  <c:v>0.00268708853956738</c:v>
                </c:pt>
                <c:pt idx="100">
                  <c:v>0.00267988744472732</c:v>
                </c:pt>
              </c:numCache>
            </c:numRef>
          </c:xVal>
          <c:yVal>
            <c:numRef>
              <c:f>'Melting Curves'!$E$16:$E$117</c:f>
              <c:numCache>
                <c:formatCode>General</c:formatCode>
                <c:ptCount val="102"/>
                <c:pt idx="0">
                  <c:v>37.53115735531918</c:v>
                </c:pt>
                <c:pt idx="1">
                  <c:v>37.02710698144543</c:v>
                </c:pt>
                <c:pt idx="2">
                  <c:v>36.52672043002397</c:v>
                </c:pt>
                <c:pt idx="3">
                  <c:v>36.02995789852946</c:v>
                </c:pt>
                <c:pt idx="4">
                  <c:v>35.53678015889136</c:v>
                </c:pt>
                <c:pt idx="5">
                  <c:v>35.04714854716724</c:v>
                </c:pt>
                <c:pt idx="6">
                  <c:v>34.56102495343862</c:v>
                </c:pt>
                <c:pt idx="7">
                  <c:v>34.07837181192294</c:v>
                </c:pt>
                <c:pt idx="8">
                  <c:v>33.59915209129662</c:v>
                </c:pt>
                <c:pt idx="9">
                  <c:v>33.12332928522372</c:v>
                </c:pt>
                <c:pt idx="10">
                  <c:v>32.65086740308561</c:v>
                </c:pt>
                <c:pt idx="11">
                  <c:v>32.1817309609063</c:v>
                </c:pt>
                <c:pt idx="12">
                  <c:v>31.71588497246836</c:v>
                </c:pt>
                <c:pt idx="13">
                  <c:v>31.25329494061566</c:v>
                </c:pt>
                <c:pt idx="14">
                  <c:v>30.79392684873758</c:v>
                </c:pt>
                <c:pt idx="15">
                  <c:v>30.33774715243044</c:v>
                </c:pt>
                <c:pt idx="16">
                  <c:v>29.88472277133204</c:v>
                </c:pt>
                <c:pt idx="17">
                  <c:v>29.43482108112519</c:v>
                </c:pt>
                <c:pt idx="18">
                  <c:v>28.98800990570601</c:v>
                </c:pt>
                <c:pt idx="19">
                  <c:v>28.54425750951268</c:v>
                </c:pt>
                <c:pt idx="20">
                  <c:v>28.10353259001178</c:v>
                </c:pt>
                <c:pt idx="21">
                  <c:v>27.6658042703375</c:v>
                </c:pt>
                <c:pt idx="22">
                  <c:v>27.23104209208067</c:v>
                </c:pt>
                <c:pt idx="23">
                  <c:v>26.79921600822364</c:v>
                </c:pt>
                <c:pt idx="24">
                  <c:v>26.37029637621826</c:v>
                </c:pt>
                <c:pt idx="25">
                  <c:v>25.9442539512027</c:v>
                </c:pt>
                <c:pt idx="26">
                  <c:v>25.52105987935455</c:v>
                </c:pt>
                <c:pt idx="27">
                  <c:v>25.10068569137675</c:v>
                </c:pt>
                <c:pt idx="28">
                  <c:v>24.68310329611344</c:v>
                </c:pt>
                <c:pt idx="29">
                  <c:v>24.2682849742922</c:v>
                </c:pt>
                <c:pt idx="30">
                  <c:v>23.8562033723906</c:v>
                </c:pt>
                <c:pt idx="31">
                  <c:v>23.4468314966235</c:v>
                </c:pt>
                <c:pt idx="32">
                  <c:v>23.04014270704856</c:v>
                </c:pt>
                <c:pt idx="33">
                  <c:v>22.63611071178732</c:v>
                </c:pt>
                <c:pt idx="34">
                  <c:v>22.23470956135932</c:v>
                </c:pt>
                <c:pt idx="35">
                  <c:v>21.83591364312622</c:v>
                </c:pt>
                <c:pt idx="36">
                  <c:v>21.439697675844</c:v>
                </c:pt>
                <c:pt idx="37">
                  <c:v>21.04603670432047</c:v>
                </c:pt>
                <c:pt idx="38">
                  <c:v>20.65490609417587</c:v>
                </c:pt>
                <c:pt idx="39">
                  <c:v>20.26628152670398</c:v>
                </c:pt>
                <c:pt idx="40">
                  <c:v>19.88013899383193</c:v>
                </c:pt>
                <c:pt idx="41">
                  <c:v>19.49645479317618</c:v>
                </c:pt>
                <c:pt idx="42">
                  <c:v>19.11520552319253</c:v>
                </c:pt>
                <c:pt idx="43">
                  <c:v>18.73636807841831</c:v>
                </c:pt>
                <c:pt idx="44">
                  <c:v>18.3599196448046</c:v>
                </c:pt>
                <c:pt idx="45">
                  <c:v>17.98583769513627</c:v>
                </c:pt>
                <c:pt idx="46">
                  <c:v>17.6140999845384</c:v>
                </c:pt>
                <c:pt idx="47">
                  <c:v>17.24468454606669</c:v>
                </c:pt>
                <c:pt idx="48">
                  <c:v>16.87756968638044</c:v>
                </c:pt>
                <c:pt idx="49">
                  <c:v>16.51273398149591</c:v>
                </c:pt>
                <c:pt idx="50">
                  <c:v>16.15015627261869</c:v>
                </c:pt>
                <c:pt idx="51">
                  <c:v>15.78981566205323</c:v>
                </c:pt>
                <c:pt idx="52">
                  <c:v>15.43169150918771</c:v>
                </c:pt>
                <c:pt idx="53">
                  <c:v>15.07576342655285</c:v>
                </c:pt>
                <c:pt idx="54">
                  <c:v>14.72201127595302</c:v>
                </c:pt>
                <c:pt idx="55">
                  <c:v>14.37041516466817</c:v>
                </c:pt>
                <c:pt idx="56">
                  <c:v>14.02095544172471</c:v>
                </c:pt>
                <c:pt idx="57">
                  <c:v>13.67361269423446</c:v>
                </c:pt>
                <c:pt idx="58">
                  <c:v>13.3283677437999</c:v>
                </c:pt>
                <c:pt idx="59">
                  <c:v>12.98520164298409</c:v>
                </c:pt>
                <c:pt idx="60">
                  <c:v>12.64409567184447</c:v>
                </c:pt>
                <c:pt idx="61">
                  <c:v>12.30503133452885</c:v>
                </c:pt>
                <c:pt idx="62">
                  <c:v>11.9679903559321</c:v>
                </c:pt>
                <c:pt idx="63">
                  <c:v>11.63295467841282</c:v>
                </c:pt>
                <c:pt idx="64">
                  <c:v>11.29990645856827</c:v>
                </c:pt>
                <c:pt idx="65">
                  <c:v>10.9688280640666</c:v>
                </c:pt>
                <c:pt idx="66">
                  <c:v>10.63970207053501</c:v>
                </c:pt>
                <c:pt idx="67">
                  <c:v>10.31251125850292</c:v>
                </c:pt>
                <c:pt idx="68">
                  <c:v>9.987238610398932</c:v>
                </c:pt>
                <c:pt idx="69">
                  <c:v>9.66386730760024</c:v>
                </c:pt>
                <c:pt idx="70">
                  <c:v>9.342380727533865</c:v>
                </c:pt>
                <c:pt idx="71">
                  <c:v>9.022762440828344</c:v>
                </c:pt>
                <c:pt idx="72">
                  <c:v>8.704996208514856</c:v>
                </c:pt>
                <c:pt idx="73">
                  <c:v>8.389065979276978</c:v>
                </c:pt>
                <c:pt idx="74">
                  <c:v>8.074955886747943</c:v>
                </c:pt>
                <c:pt idx="75">
                  <c:v>7.762650246854449</c:v>
                </c:pt>
                <c:pt idx="76">
                  <c:v>7.452133555206089</c:v>
                </c:pt>
                <c:pt idx="77">
                  <c:v>7.14339048452956</c:v>
                </c:pt>
                <c:pt idx="78">
                  <c:v>6.83640588214682</c:v>
                </c:pt>
                <c:pt idx="79">
                  <c:v>6.531164767495895</c:v>
                </c:pt>
                <c:pt idx="80">
                  <c:v>6.227652329694209</c:v>
                </c:pt>
                <c:pt idx="81">
                  <c:v>5.925853925142817</c:v>
                </c:pt>
                <c:pt idx="82">
                  <c:v>5.625755075171497</c:v>
                </c:pt>
                <c:pt idx="83">
                  <c:v>5.327341463723115</c:v>
                </c:pt>
                <c:pt idx="84">
                  <c:v>5.030598935077165</c:v>
                </c:pt>
                <c:pt idx="85">
                  <c:v>4.735513491611442</c:v>
                </c:pt>
                <c:pt idx="86">
                  <c:v>4.442071291600896</c:v>
                </c:pt>
                <c:pt idx="87">
                  <c:v>4.150258647053406</c:v>
                </c:pt>
                <c:pt idx="88">
                  <c:v>3.860062021581371</c:v>
                </c:pt>
                <c:pt idx="89">
                  <c:v>3.571468028308544</c:v>
                </c:pt>
                <c:pt idx="90">
                  <c:v>3.28446342781156</c:v>
                </c:pt>
                <c:pt idx="91">
                  <c:v>2.999035126095265</c:v>
                </c:pt>
                <c:pt idx="92">
                  <c:v>2.715170172601446</c:v>
                </c:pt>
                <c:pt idx="93">
                  <c:v>2.432855758250014</c:v>
                </c:pt>
                <c:pt idx="94">
                  <c:v>2.152079213512366</c:v>
                </c:pt>
                <c:pt idx="95">
                  <c:v>1.872828006516073</c:v>
                </c:pt>
                <c:pt idx="96">
                  <c:v>1.595089741180331</c:v>
                </c:pt>
                <c:pt idx="97">
                  <c:v>1.31885215538172</c:v>
                </c:pt>
                <c:pt idx="98">
                  <c:v>1.044103119149597</c:v>
                </c:pt>
                <c:pt idx="99">
                  <c:v>0.770830632890494</c:v>
                </c:pt>
                <c:pt idx="100">
                  <c:v>0.499022825641234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'Melting Curves'!$Y$15</c:f>
              <c:strCache>
                <c:ptCount val="1"/>
                <c:pt idx="0">
                  <c:v>Exptl ln(Keq)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504D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'Melting Curves'!$F$16:$F$116</c:f>
              <c:numCache>
                <c:formatCode>General</c:formatCode>
                <c:ptCount val="101"/>
                <c:pt idx="0">
                  <c:v>0.00366099212886692</c:v>
                </c:pt>
                <c:pt idx="1">
                  <c:v>0.00364763815429509</c:v>
                </c:pt>
                <c:pt idx="2">
                  <c:v>0.00363438124659277</c:v>
                </c:pt>
                <c:pt idx="3">
                  <c:v>0.00362122035125837</c:v>
                </c:pt>
                <c:pt idx="4">
                  <c:v>0.00360815442900956</c:v>
                </c:pt>
                <c:pt idx="5">
                  <c:v>0.00359518245550962</c:v>
                </c:pt>
                <c:pt idx="6">
                  <c:v>0.00358230342109977</c:v>
                </c:pt>
                <c:pt idx="7">
                  <c:v>0.00356951633053721</c:v>
                </c:pt>
                <c:pt idx="8">
                  <c:v>0.00355682020273875</c:v>
                </c:pt>
                <c:pt idx="9">
                  <c:v>0.00354421407052986</c:v>
                </c:pt>
                <c:pt idx="10">
                  <c:v>0.00353169698039908</c:v>
                </c:pt>
                <c:pt idx="11">
                  <c:v>0.00351926799225761</c:v>
                </c:pt>
                <c:pt idx="12">
                  <c:v>0.00350692617920393</c:v>
                </c:pt>
                <c:pt idx="13">
                  <c:v>0.00349467062729338</c:v>
                </c:pt>
                <c:pt idx="14">
                  <c:v>0.00348250043531255</c:v>
                </c:pt>
                <c:pt idx="15">
                  <c:v>0.00347041471455839</c:v>
                </c:pt>
                <c:pt idx="16">
                  <c:v>0.00345841258862182</c:v>
                </c:pt>
                <c:pt idx="17">
                  <c:v>0.00344649319317594</c:v>
                </c:pt>
                <c:pt idx="18">
                  <c:v>0.0034346556757685</c:v>
                </c:pt>
                <c:pt idx="19">
                  <c:v>0.00342289919561869</c:v>
                </c:pt>
                <c:pt idx="20">
                  <c:v>0.00341122292341804</c:v>
                </c:pt>
                <c:pt idx="21">
                  <c:v>0.00339962604113547</c:v>
                </c:pt>
                <c:pt idx="22">
                  <c:v>0.00338810774182619</c:v>
                </c:pt>
                <c:pt idx="23">
                  <c:v>0.00337666722944454</c:v>
                </c:pt>
                <c:pt idx="24">
                  <c:v>0.00336530371866061</c:v>
                </c:pt>
                <c:pt idx="25">
                  <c:v>0.00335401643468053</c:v>
                </c:pt>
                <c:pt idx="26">
                  <c:v>0.00334280461307037</c:v>
                </c:pt>
                <c:pt idx="27">
                  <c:v>0.00333166749958354</c:v>
                </c:pt>
                <c:pt idx="28">
                  <c:v>0.0033206043499917</c:v>
                </c:pt>
                <c:pt idx="29">
                  <c:v>0.00330961442991891</c:v>
                </c:pt>
                <c:pt idx="30">
                  <c:v>0.0032986970146792</c:v>
                </c:pt>
                <c:pt idx="31">
                  <c:v>0.00328785138911721</c:v>
                </c:pt>
                <c:pt idx="32">
                  <c:v>0.00327707684745207</c:v>
                </c:pt>
                <c:pt idx="33">
                  <c:v>0.00326637269312428</c:v>
                </c:pt>
                <c:pt idx="34">
                  <c:v>0.00325573823864561</c:v>
                </c:pt>
                <c:pt idx="35">
                  <c:v>0.00324517280545189</c:v>
                </c:pt>
                <c:pt idx="36">
                  <c:v>0.00323467572375869</c:v>
                </c:pt>
                <c:pt idx="37">
                  <c:v>0.0032242463324198</c:v>
                </c:pt>
                <c:pt idx="38">
                  <c:v>0.00321388397878837</c:v>
                </c:pt>
                <c:pt idx="39">
                  <c:v>0.00320358801858081</c:v>
                </c:pt>
                <c:pt idx="40">
                  <c:v>0.00319335781574325</c:v>
                </c:pt>
                <c:pt idx="41">
                  <c:v>0.00318319274232055</c:v>
                </c:pt>
                <c:pt idx="42">
                  <c:v>0.00317309217832778</c:v>
                </c:pt>
                <c:pt idx="43">
                  <c:v>0.00316305551162423</c:v>
                </c:pt>
                <c:pt idx="44">
                  <c:v>0.00315308213778969</c:v>
                </c:pt>
                <c:pt idx="45">
                  <c:v>0.00314317146000314</c:v>
                </c:pt>
                <c:pt idx="46">
                  <c:v>0.0031333228889237</c:v>
                </c:pt>
                <c:pt idx="47">
                  <c:v>0.00312353584257379</c:v>
                </c:pt>
                <c:pt idx="48">
                  <c:v>0.0031138097462245</c:v>
                </c:pt>
                <c:pt idx="49">
                  <c:v>0.0031041440322831</c:v>
                </c:pt>
                <c:pt idx="50">
                  <c:v>0.00309453814018258</c:v>
                </c:pt>
                <c:pt idx="51">
                  <c:v>0.00308499151627333</c:v>
                </c:pt>
                <c:pt idx="52">
                  <c:v>0.00307550361371675</c:v>
                </c:pt>
                <c:pt idx="53">
                  <c:v>0.00306607389238081</c:v>
                </c:pt>
                <c:pt idx="54">
                  <c:v>0.00305670181873758</c:v>
                </c:pt>
                <c:pt idx="55">
                  <c:v>0.00304738686576261</c:v>
                </c:pt>
                <c:pt idx="56">
                  <c:v>0.00303812851283609</c:v>
                </c:pt>
                <c:pt idx="57">
                  <c:v>0.00302892624564592</c:v>
                </c:pt>
                <c:pt idx="58">
                  <c:v>0.0030197795560924</c:v>
                </c:pt>
                <c:pt idx="59">
                  <c:v>0.00301068794219479</c:v>
                </c:pt>
                <c:pt idx="60">
                  <c:v>0.0030016509079994</c:v>
                </c:pt>
                <c:pt idx="61">
                  <c:v>0.00299266796348945</c:v>
                </c:pt>
                <c:pt idx="62">
                  <c:v>0.00298373862449649</c:v>
                </c:pt>
                <c:pt idx="63">
                  <c:v>0.00297486241261342</c:v>
                </c:pt>
                <c:pt idx="64">
                  <c:v>0.002966038855109</c:v>
                </c:pt>
                <c:pt idx="65">
                  <c:v>0.002957267484844</c:v>
                </c:pt>
                <c:pt idx="66">
                  <c:v>0.00294854784018871</c:v>
                </c:pt>
                <c:pt idx="67">
                  <c:v>0.00293987946494194</c:v>
                </c:pt>
                <c:pt idx="68">
                  <c:v>0.0029312619082515</c:v>
                </c:pt>
                <c:pt idx="69">
                  <c:v>0.00292269472453602</c:v>
                </c:pt>
                <c:pt idx="70">
                  <c:v>0.00291417747340813</c:v>
                </c:pt>
                <c:pt idx="71">
                  <c:v>0.00290570971959901</c:v>
                </c:pt>
                <c:pt idx="72">
                  <c:v>0.00289729103288425</c:v>
                </c:pt>
                <c:pt idx="73">
                  <c:v>0.00288892098801098</c:v>
                </c:pt>
                <c:pt idx="74">
                  <c:v>0.00288059916462624</c:v>
                </c:pt>
                <c:pt idx="75">
                  <c:v>0.00287232514720666</c:v>
                </c:pt>
                <c:pt idx="76">
                  <c:v>0.00286409852498926</c:v>
                </c:pt>
                <c:pt idx="77">
                  <c:v>0.00285591889190347</c:v>
                </c:pt>
                <c:pt idx="78">
                  <c:v>0.00284778584650434</c:v>
                </c:pt>
                <c:pt idx="79">
                  <c:v>0.00283969899190686</c:v>
                </c:pt>
                <c:pt idx="80">
                  <c:v>0.00283165793572136</c:v>
                </c:pt>
                <c:pt idx="81">
                  <c:v>0.00282366228999012</c:v>
                </c:pt>
                <c:pt idx="82">
                  <c:v>0.00281571167112488</c:v>
                </c:pt>
                <c:pt idx="83">
                  <c:v>0.00280780569984557</c:v>
                </c:pt>
                <c:pt idx="84">
                  <c:v>0.00279994400111998</c:v>
                </c:pt>
                <c:pt idx="85">
                  <c:v>0.00279212620410443</c:v>
                </c:pt>
                <c:pt idx="86">
                  <c:v>0.00278435194208548</c:v>
                </c:pt>
                <c:pt idx="87">
                  <c:v>0.0027766208524226</c:v>
                </c:pt>
                <c:pt idx="88">
                  <c:v>0.00276893257649176</c:v>
                </c:pt>
                <c:pt idx="89">
                  <c:v>0.00276128675962999</c:v>
                </c:pt>
                <c:pt idx="90">
                  <c:v>0.00275368305108082</c:v>
                </c:pt>
                <c:pt idx="91">
                  <c:v>0.00274612110394068</c:v>
                </c:pt>
                <c:pt idx="92">
                  <c:v>0.00273860057510612</c:v>
                </c:pt>
                <c:pt idx="93">
                  <c:v>0.0027311211252219</c:v>
                </c:pt>
                <c:pt idx="94">
                  <c:v>0.00272368241862999</c:v>
                </c:pt>
                <c:pt idx="95">
                  <c:v>0.0027162841233193</c:v>
                </c:pt>
                <c:pt idx="96">
                  <c:v>0.00270892591087634</c:v>
                </c:pt>
                <c:pt idx="97">
                  <c:v>0.00270160745643658</c:v>
                </c:pt>
                <c:pt idx="98">
                  <c:v>0.00269432843863667</c:v>
                </c:pt>
                <c:pt idx="99">
                  <c:v>0.00268708853956738</c:v>
                </c:pt>
                <c:pt idx="100">
                  <c:v>0.00267988744472732</c:v>
                </c:pt>
              </c:numCache>
            </c:numRef>
          </c:xVal>
          <c:yVal>
            <c:numRef>
              <c:f>'Melting Curves'!$Y$16:$Y$115</c:f>
              <c:numCache>
                <c:formatCode>General</c:formatCode>
                <c:ptCount val="100"/>
                <c:pt idx="0">
                  <c:v>22.07342860265653</c:v>
                </c:pt>
                <c:pt idx="1">
                  <c:v>24.97409280776963</c:v>
                </c:pt>
                <c:pt idx="2">
                  <c:v>19.87655787621948</c:v>
                </c:pt>
                <c:pt idx="3">
                  <c:v>25.55126572975537</c:v>
                </c:pt>
                <c:pt idx="4">
                  <c:v>20.13658396134331</c:v>
                </c:pt>
                <c:pt idx="5">
                  <c:v>19.77936847328516</c:v>
                </c:pt>
                <c:pt idx="6">
                  <c:v>19.8384438018236</c:v>
                </c:pt>
                <c:pt idx="7">
                  <c:v>19.3552362617099</c:v>
                </c:pt>
                <c:pt idx="8">
                  <c:v>21.92580466937312</c:v>
                </c:pt>
                <c:pt idx="9">
                  <c:v>24.00987974854945</c:v>
                </c:pt>
                <c:pt idx="10">
                  <c:v>19.44843991848284</c:v>
                </c:pt>
                <c:pt idx="11">
                  <c:v>25.25075461514648</c:v>
                </c:pt>
                <c:pt idx="12">
                  <c:v>24.4576155412678</c:v>
                </c:pt>
                <c:pt idx="13">
                  <c:v>19.78921105020668</c:v>
                </c:pt>
                <c:pt idx="14">
                  <c:v>23.42368641647999</c:v>
                </c:pt>
                <c:pt idx="15">
                  <c:v>20.53638748339837</c:v>
                </c:pt>
                <c:pt idx="16">
                  <c:v>27.05741097705072</c:v>
                </c:pt>
                <c:pt idx="17">
                  <c:v>27.22855228994975</c:v>
                </c:pt>
                <c:pt idx="18">
                  <c:v>21.3474396374495</c:v>
                </c:pt>
                <c:pt idx="19">
                  <c:v>20.04603941966377</c:v>
                </c:pt>
                <c:pt idx="20">
                  <c:v>20.49328255848876</c:v>
                </c:pt>
                <c:pt idx="21">
                  <c:v>19.06474516881626</c:v>
                </c:pt>
                <c:pt idx="22">
                  <c:v>18.78289739673092</c:v>
                </c:pt>
                <c:pt idx="23">
                  <c:v>21.05717526631556</c:v>
                </c:pt>
                <c:pt idx="24">
                  <c:v>19.1775483456679</c:v>
                </c:pt>
                <c:pt idx="25">
                  <c:v>19.47167140535608</c:v>
                </c:pt>
                <c:pt idx="26">
                  <c:v>20.27546338583855</c:v>
                </c:pt>
                <c:pt idx="27">
                  <c:v>20.2898647297359</c:v>
                </c:pt>
                <c:pt idx="28">
                  <c:v>19.49224430038347</c:v>
                </c:pt>
                <c:pt idx="29">
                  <c:v>19.10397675395112</c:v>
                </c:pt>
                <c:pt idx="30">
                  <c:v>18.73190340254749</c:v>
                </c:pt>
                <c:pt idx="31">
                  <c:v>23.17937537444934</c:v>
                </c:pt>
                <c:pt idx="32">
                  <c:v>20.05983932185062</c:v>
                </c:pt>
                <c:pt idx="33">
                  <c:v>20.00903579260135</c:v>
                </c:pt>
                <c:pt idx="34">
                  <c:v>25.03515646522741</c:v>
                </c:pt>
                <c:pt idx="35">
                  <c:v>18.91037177815792</c:v>
                </c:pt>
                <c:pt idx="36">
                  <c:v>19.3633282585196</c:v>
                </c:pt>
                <c:pt idx="37">
                  <c:v>23.08121895957833</c:v>
                </c:pt>
                <c:pt idx="38">
                  <c:v>21.93882867002034</c:v>
                </c:pt>
                <c:pt idx="39">
                  <c:v>20.70870978866758</c:v>
                </c:pt>
                <c:pt idx="40">
                  <c:v>19.06645734573554</c:v>
                </c:pt>
                <c:pt idx="41">
                  <c:v>21.42999178074617</c:v>
                </c:pt>
                <c:pt idx="42">
                  <c:v>19.68591131278801</c:v>
                </c:pt>
                <c:pt idx="43">
                  <c:v>20.2010113468632</c:v>
                </c:pt>
                <c:pt idx="44">
                  <c:v>19.29633094342002</c:v>
                </c:pt>
                <c:pt idx="45">
                  <c:v>19.9102315672172</c:v>
                </c:pt>
                <c:pt idx="46">
                  <c:v>19.42354366121002</c:v>
                </c:pt>
                <c:pt idx="47">
                  <c:v>17.83643005102109</c:v>
                </c:pt>
                <c:pt idx="48">
                  <c:v>19.18404398039348</c:v>
                </c:pt>
                <c:pt idx="49">
                  <c:v>17.48363963216541</c:v>
                </c:pt>
                <c:pt idx="50">
                  <c:v>17.29235243035833</c:v>
                </c:pt>
                <c:pt idx="51">
                  <c:v>17.33769294393531</c:v>
                </c:pt>
                <c:pt idx="52">
                  <c:v>17.00907383002749</c:v>
                </c:pt>
                <c:pt idx="53">
                  <c:v>17.40821383860575</c:v>
                </c:pt>
                <c:pt idx="54">
                  <c:v>17.01991112458494</c:v>
                </c:pt>
                <c:pt idx="55">
                  <c:v>16.23834997295339</c:v>
                </c:pt>
                <c:pt idx="56">
                  <c:v>16.01821373351926</c:v>
                </c:pt>
                <c:pt idx="57">
                  <c:v>16.16990999157351</c:v>
                </c:pt>
                <c:pt idx="58">
                  <c:v>15.53755845916239</c:v>
                </c:pt>
                <c:pt idx="59">
                  <c:v>15.34861596687481</c:v>
                </c:pt>
                <c:pt idx="60">
                  <c:v>14.6910033551548</c:v>
                </c:pt>
                <c:pt idx="61">
                  <c:v>14.76188696838261</c:v>
                </c:pt>
                <c:pt idx="62">
                  <c:v>14.07066072283578</c:v>
                </c:pt>
                <c:pt idx="63">
                  <c:v>13.88702427688527</c:v>
                </c:pt>
                <c:pt idx="64">
                  <c:v>13.81220678543102</c:v>
                </c:pt>
                <c:pt idx="65">
                  <c:v>13.24049016192632</c:v>
                </c:pt>
                <c:pt idx="66">
                  <c:v>13.0751438041652</c:v>
                </c:pt>
                <c:pt idx="67">
                  <c:v>12.62271978303207</c:v>
                </c:pt>
                <c:pt idx="68">
                  <c:v>12.68099456128077</c:v>
                </c:pt>
                <c:pt idx="69">
                  <c:v>12.21445642018618</c:v>
                </c:pt>
                <c:pt idx="70">
                  <c:v>12.0950090805108</c:v>
                </c:pt>
                <c:pt idx="71">
                  <c:v>11.43638470846232</c:v>
                </c:pt>
                <c:pt idx="72">
                  <c:v>11.50707697750045</c:v>
                </c:pt>
                <c:pt idx="73">
                  <c:v>10.55430410626922</c:v>
                </c:pt>
                <c:pt idx="74">
                  <c:v>11.34303477554116</c:v>
                </c:pt>
                <c:pt idx="75">
                  <c:v>11.48037739634536</c:v>
                </c:pt>
                <c:pt idx="76">
                  <c:v>10.95075268698214</c:v>
                </c:pt>
                <c:pt idx="77">
                  <c:v>9.985806226966225</c:v>
                </c:pt>
                <c:pt idx="78">
                  <c:v>10.17257198461206</c:v>
                </c:pt>
                <c:pt idx="79">
                  <c:v>11.09717959021742</c:v>
                </c:pt>
                <c:pt idx="80">
                  <c:v>11.2155749124411</c:v>
                </c:pt>
                <c:pt idx="81">
                  <c:v>10.73476524218271</c:v>
                </c:pt>
                <c:pt idx="82">
                  <c:v>10.13826629539643</c:v>
                </c:pt>
                <c:pt idx="83">
                  <c:v>10.4639855323016</c:v>
                </c:pt>
                <c:pt idx="84">
                  <c:v>10.72188676276091</c:v>
                </c:pt>
                <c:pt idx="85">
                  <c:v>5.109739132883955</c:v>
                </c:pt>
                <c:pt idx="86">
                  <c:v>9.07708908323866</c:v>
                </c:pt>
                <c:pt idx="87">
                  <c:v>10.67244704482158</c:v>
                </c:pt>
                <c:pt idx="88">
                  <c:v>9.395150130662328</c:v>
                </c:pt>
                <c:pt idx="89">
                  <c:v>10.87899080424992</c:v>
                </c:pt>
                <c:pt idx="90">
                  <c:v>9.20781805394282</c:v>
                </c:pt>
                <c:pt idx="91">
                  <c:v>11.08980257250588</c:v>
                </c:pt>
                <c:pt idx="92">
                  <c:v>9.47523955682261</c:v>
                </c:pt>
                <c:pt idx="93">
                  <c:v>11.11582976892078</c:v>
                </c:pt>
                <c:pt idx="94">
                  <c:v>10.9676822554244</c:v>
                </c:pt>
                <c:pt idx="95">
                  <c:v>8.717095212284497</c:v>
                </c:pt>
                <c:pt idx="96">
                  <c:v>7.642579119789749</c:v>
                </c:pt>
                <c:pt idx="97">
                  <c:v>10.11018796284867</c:v>
                </c:pt>
                <c:pt idx="98">
                  <c:v>9.268632585141965</c:v>
                </c:pt>
                <c:pt idx="99">
                  <c:v>10.20324966551417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924872"/>
        <c:axId val="2067912792"/>
      </c:scatterChart>
      <c:valAx>
        <c:axId val="2067924872"/>
        <c:scaling>
          <c:orientation val="minMax"/>
          <c:min val="0.002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Geneva"/>
                    <a:cs typeface="Arial"/>
                  </a:defRPr>
                </a:pPr>
                <a:r>
                  <a:rPr lang="en-US" sz="1000">
                    <a:latin typeface="Arial"/>
                    <a:cs typeface="Arial"/>
                  </a:rPr>
                  <a:t>Temperature (C)</a:t>
                </a:r>
              </a:p>
            </c:rich>
          </c:tx>
          <c:layout>
            <c:manualLayout>
              <c:xMode val="edge"/>
              <c:yMode val="edge"/>
              <c:x val="0.452206087219867"/>
              <c:y val="0.9164087219866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7912792"/>
        <c:crosses val="autoZero"/>
        <c:crossBetween val="midCat"/>
      </c:valAx>
      <c:valAx>
        <c:axId val="2067912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Geneva"/>
                    <a:cs typeface="Arial"/>
                  </a:defRPr>
                </a:pPr>
                <a:r>
                  <a:rPr lang="en-US" sz="1000">
                    <a:latin typeface="Arial"/>
                    <a:cs typeface="Arial"/>
                  </a:rPr>
                  <a:t>Ln (Keq)</a:t>
                </a:r>
              </a:p>
            </c:rich>
          </c:tx>
          <c:layout>
            <c:manualLayout>
              <c:xMode val="edge"/>
              <c:yMode val="edge"/>
              <c:x val="0.0238970321017565"/>
              <c:y val="0.42105269533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7924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461387038159"/>
          <c:y val="0.261538946093277"/>
          <c:w val="0.334615233192005"/>
          <c:h val="0.21846178073894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22</xdr:col>
      <xdr:colOff>0</xdr:colOff>
      <xdr:row>31</xdr:row>
      <xdr:rowOff>0</xdr:rowOff>
    </xdr:to>
    <xdr:graphicFrame macro="">
      <xdr:nvGraphicFramePr>
        <xdr:cNvPr id="12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32</xdr:row>
      <xdr:rowOff>0</xdr:rowOff>
    </xdr:from>
    <xdr:to>
      <xdr:col>22</xdr:col>
      <xdr:colOff>0</xdr:colOff>
      <xdr:row>59</xdr:row>
      <xdr:rowOff>0</xdr:rowOff>
    </xdr:to>
    <xdr:graphicFrame macro="">
      <xdr:nvGraphicFramePr>
        <xdr:cNvPr id="126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60</xdr:row>
      <xdr:rowOff>0</xdr:rowOff>
    </xdr:from>
    <xdr:to>
      <xdr:col>22</xdr:col>
      <xdr:colOff>0</xdr:colOff>
      <xdr:row>85</xdr:row>
      <xdr:rowOff>0</xdr:rowOff>
    </xdr:to>
    <xdr:graphicFrame macro="">
      <xdr:nvGraphicFramePr>
        <xdr:cNvPr id="1264" name="Chart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86</xdr:row>
      <xdr:rowOff>0</xdr:rowOff>
    </xdr:from>
    <xdr:to>
      <xdr:col>22</xdr:col>
      <xdr:colOff>0</xdr:colOff>
      <xdr:row>111</xdr:row>
      <xdr:rowOff>0</xdr:rowOff>
    </xdr:to>
    <xdr:graphicFrame macro="">
      <xdr:nvGraphicFramePr>
        <xdr:cNvPr id="1265" name="Chart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120"/>
  <sheetViews>
    <sheetView tabSelected="1" workbookViewId="0">
      <pane xSplit="14380" topLeftCell="O1" activePane="topRight"/>
      <selection activeCell="A3" sqref="A3"/>
      <selection pane="topRight" activeCell="T2" sqref="T2"/>
    </sheetView>
  </sheetViews>
  <sheetFormatPr baseColWidth="10" defaultRowHeight="13" x14ac:dyDescent="0"/>
  <cols>
    <col min="1" max="1" width="27.83203125" customWidth="1"/>
    <col min="3" max="3" width="11.1640625" customWidth="1"/>
    <col min="4" max="4" width="23" customWidth="1"/>
    <col min="5" max="5" width="12.33203125" customWidth="1"/>
    <col min="7" max="7" width="19" customWidth="1"/>
    <col min="8" max="8" width="12" bestFit="1" customWidth="1"/>
    <col min="9" max="9" width="17.33203125" customWidth="1"/>
    <col min="10" max="10" width="12.6640625" customWidth="1"/>
    <col min="11" max="11" width="13.5" customWidth="1"/>
  </cols>
  <sheetData>
    <row r="1" spans="1:25" ht="16">
      <c r="A1" s="22" t="s">
        <v>54</v>
      </c>
      <c r="K1" t="s">
        <v>31</v>
      </c>
      <c r="O1" s="22" t="s">
        <v>41</v>
      </c>
    </row>
    <row r="2" spans="1:25" ht="16">
      <c r="A2" s="22" t="s">
        <v>68</v>
      </c>
      <c r="O2" s="22"/>
      <c r="P2" s="29" t="s">
        <v>69</v>
      </c>
      <c r="Q2" s="29" t="s">
        <v>70</v>
      </c>
      <c r="R2" s="29" t="s">
        <v>71</v>
      </c>
      <c r="S2" s="29" t="s">
        <v>72</v>
      </c>
      <c r="T2" s="29"/>
    </row>
    <row r="3" spans="1:25">
      <c r="A3" s="2" t="s">
        <v>37</v>
      </c>
      <c r="G3" s="2" t="s">
        <v>51</v>
      </c>
      <c r="L3" t="s">
        <v>25</v>
      </c>
    </row>
    <row r="4" spans="1:25" ht="14" thickBot="1">
      <c r="A4" s="2" t="s">
        <v>67</v>
      </c>
      <c r="C4" s="6" t="s">
        <v>9</v>
      </c>
      <c r="D4" t="s">
        <v>1</v>
      </c>
      <c r="G4" s="2" t="s">
        <v>39</v>
      </c>
      <c r="L4" t="s">
        <v>46</v>
      </c>
      <c r="M4" t="s">
        <v>23</v>
      </c>
      <c r="N4" t="s">
        <v>24</v>
      </c>
    </row>
    <row r="5" spans="1:25" ht="14" thickBot="1">
      <c r="A5" s="5" t="s">
        <v>56</v>
      </c>
      <c r="B5" s="11">
        <v>-75000</v>
      </c>
      <c r="C5" s="8">
        <v>-75000</v>
      </c>
      <c r="D5" t="s">
        <v>2</v>
      </c>
      <c r="E5">
        <v>0.30499999999999999</v>
      </c>
      <c r="G5" s="2" t="s">
        <v>42</v>
      </c>
      <c r="K5" s="6" t="s">
        <v>22</v>
      </c>
      <c r="L5" s="13"/>
      <c r="M5" s="13"/>
      <c r="N5" s="13"/>
    </row>
    <row r="6" spans="1:25" ht="14" thickBot="1">
      <c r="A6" s="5" t="s">
        <v>55</v>
      </c>
      <c r="B6" s="10">
        <v>-200</v>
      </c>
      <c r="C6" s="8">
        <v>-200</v>
      </c>
      <c r="D6" t="s">
        <v>3</v>
      </c>
      <c r="E6">
        <v>0.50700000000000001</v>
      </c>
      <c r="G6" s="2" t="s">
        <v>12</v>
      </c>
      <c r="K6" s="6" t="s">
        <v>47</v>
      </c>
      <c r="L6" s="13"/>
      <c r="M6" s="13"/>
      <c r="N6" s="13"/>
    </row>
    <row r="7" spans="1:25">
      <c r="A7" s="2" t="s">
        <v>38</v>
      </c>
      <c r="D7" t="s">
        <v>4</v>
      </c>
      <c r="E7">
        <v>0</v>
      </c>
      <c r="G7" s="2" t="s">
        <v>13</v>
      </c>
      <c r="K7" s="6" t="s">
        <v>27</v>
      </c>
      <c r="L7" s="13"/>
      <c r="M7" s="13"/>
      <c r="N7" s="13"/>
    </row>
    <row r="8" spans="1:25">
      <c r="A8" t="s">
        <v>6</v>
      </c>
      <c r="B8" s="12">
        <f>$B$5/($B$6+$E$11*LN($E$9/4)) - 273.15</f>
        <v>55.242390049339917</v>
      </c>
      <c r="C8" s="4">
        <f>B8</f>
        <v>55.242390049339917</v>
      </c>
      <c r="D8" t="s">
        <v>5</v>
      </c>
      <c r="E8">
        <v>100</v>
      </c>
      <c r="G8" s="2" t="s">
        <v>14</v>
      </c>
      <c r="K8" s="6" t="s">
        <v>26</v>
      </c>
      <c r="L8" s="13"/>
      <c r="M8" s="13"/>
      <c r="N8" s="13"/>
    </row>
    <row r="9" spans="1:25">
      <c r="A9" s="5" t="s">
        <v>28</v>
      </c>
      <c r="B9" s="13">
        <f>$B$5 - (37+273.15)*$B$6</f>
        <v>-12970.000000000007</v>
      </c>
      <c r="C9" s="1"/>
      <c r="D9" t="s">
        <v>64</v>
      </c>
      <c r="E9" s="23">
        <v>2.5000000000000002E-6</v>
      </c>
      <c r="G9" s="2" t="s">
        <v>29</v>
      </c>
      <c r="K9" s="27" t="s">
        <v>30</v>
      </c>
      <c r="L9" s="13"/>
      <c r="M9" s="13"/>
      <c r="N9" s="13"/>
    </row>
    <row r="10" spans="1:25">
      <c r="D10" t="s">
        <v>0</v>
      </c>
      <c r="G10" s="2" t="s">
        <v>52</v>
      </c>
      <c r="K10" s="28" t="s">
        <v>66</v>
      </c>
    </row>
    <row r="11" spans="1:25">
      <c r="A11" t="s">
        <v>60</v>
      </c>
      <c r="B11" s="8">
        <v>2.4000000000000001E-4</v>
      </c>
      <c r="C11" s="8">
        <v>2.4000000000000001E-4</v>
      </c>
      <c r="D11" t="s">
        <v>62</v>
      </c>
      <c r="E11" s="3">
        <v>1.9870000000000001</v>
      </c>
      <c r="G11" s="2" t="s">
        <v>53</v>
      </c>
    </row>
    <row r="12" spans="1:25" ht="14" thickBot="1">
      <c r="A12" t="s">
        <v>61</v>
      </c>
      <c r="B12" s="8">
        <v>1.1E-4</v>
      </c>
      <c r="C12" s="8">
        <v>1.1E-4</v>
      </c>
      <c r="D12" t="s">
        <v>63</v>
      </c>
      <c r="E12">
        <v>1</v>
      </c>
      <c r="J12" s="2" t="s">
        <v>34</v>
      </c>
    </row>
    <row r="13" spans="1:25" ht="14" thickBot="1">
      <c r="G13" s="2" t="s">
        <v>10</v>
      </c>
      <c r="I13" s="14" t="s">
        <v>18</v>
      </c>
      <c r="J13" s="21">
        <f t="array" ref="J13">SQRT(SUM((J16:J116)^2)/COUNT(J16:J116))</f>
        <v>2.5526418786208854E-2</v>
      </c>
      <c r="L13" s="2" t="s">
        <v>43</v>
      </c>
    </row>
    <row r="14" spans="1:25">
      <c r="A14" s="2" t="s">
        <v>65</v>
      </c>
      <c r="C14" s="4">
        <f>B8</f>
        <v>55.242390049339917</v>
      </c>
      <c r="G14" s="2" t="s">
        <v>11</v>
      </c>
      <c r="I14" s="14" t="s">
        <v>19</v>
      </c>
      <c r="J14" s="2" t="s">
        <v>15</v>
      </c>
      <c r="K14" s="2"/>
      <c r="L14" s="2" t="s">
        <v>45</v>
      </c>
      <c r="W14" t="s">
        <v>50</v>
      </c>
    </row>
    <row r="15" spans="1:25">
      <c r="A15" s="6" t="s">
        <v>58</v>
      </c>
      <c r="B15" s="6" t="s">
        <v>59</v>
      </c>
      <c r="C15" s="7" t="s">
        <v>8</v>
      </c>
      <c r="D15" s="7" t="s">
        <v>7</v>
      </c>
      <c r="E15" t="s">
        <v>57</v>
      </c>
      <c r="F15" t="s">
        <v>16</v>
      </c>
      <c r="G15" s="16" t="s">
        <v>21</v>
      </c>
      <c r="H15" s="18" t="s">
        <v>32</v>
      </c>
      <c r="I15" s="15" t="s">
        <v>20</v>
      </c>
      <c r="J15" s="6" t="s">
        <v>15</v>
      </c>
      <c r="K15" s="24" t="s">
        <v>44</v>
      </c>
      <c r="L15" t="s">
        <v>33</v>
      </c>
      <c r="M15" t="s">
        <v>33</v>
      </c>
      <c r="N15" t="s">
        <v>33</v>
      </c>
      <c r="W15" t="s">
        <v>35</v>
      </c>
      <c r="X15" t="s">
        <v>36</v>
      </c>
      <c r="Y15" t="s">
        <v>40</v>
      </c>
    </row>
    <row r="16" spans="1:25">
      <c r="A16">
        <v>0</v>
      </c>
      <c r="B16">
        <f>A16+273.15</f>
        <v>273.14999999999998</v>
      </c>
      <c r="C16">
        <f t="shared" ref="C16:C47" si="0">EXP(-$B$5/($E$11*B16) + $B$6/$E$11)</f>
        <v>1.9933085924727784E+16</v>
      </c>
      <c r="D16" s="1">
        <f t="shared" ref="D16:D47" si="1">1+ (1/($E$9*C16))*(1-SQRT(1+2*$E$9*C16))</f>
        <v>0.99999366485807994</v>
      </c>
      <c r="E16">
        <f>LN(C16)</f>
        <v>37.531157355319181</v>
      </c>
      <c r="F16">
        <f>1/B16</f>
        <v>3.6609921288669233E-3</v>
      </c>
      <c r="G16" s="17">
        <f t="shared" ref="G16:G47" si="2">0.5*( (1-D16) * ($B$11*(A16-$E$8) + 2*$E$6) + (D16*($B$12*(A16-$E$7)+2*$E$5)))</f>
        <v>0.30500120367696482</v>
      </c>
      <c r="H16" s="19"/>
      <c r="I16" s="20">
        <v>0.3007293069291791</v>
      </c>
      <c r="J16" s="9">
        <f>G16-I16</f>
        <v>4.2718967477857195E-3</v>
      </c>
      <c r="K16" s="25"/>
      <c r="L16" s="9"/>
      <c r="W16">
        <f>(2*I16-($B$11*(A16-$E$8) + 2*1.001*$I$120))/(($B$12*(A16-$E$7)+2*$I$118)-($B$11*(A16-$E$8) + 2*1.001*$I$120))</f>
        <v>0.98570335963705458</v>
      </c>
      <c r="X16" s="1">
        <f>2*W16/((1-W16)^2*$E$9)</f>
        <v>3858053438.4022312</v>
      </c>
      <c r="Y16">
        <f>LN(X16)</f>
        <v>22.073428602656527</v>
      </c>
    </row>
    <row r="17" spans="1:25">
      <c r="A17">
        <v>1</v>
      </c>
      <c r="B17">
        <f t="shared" ref="B17:B80" si="3">A17+273.15</f>
        <v>274.14999999999998</v>
      </c>
      <c r="C17">
        <f t="shared" si="0"/>
        <v>1.2041157661366716E+16</v>
      </c>
      <c r="D17" s="1">
        <f t="shared" si="1"/>
        <v>0.99999184903361504</v>
      </c>
      <c r="E17">
        <f t="shared" ref="E17:E80" si="4">LN(C17)</f>
        <v>37.027106981445428</v>
      </c>
      <c r="F17">
        <f t="shared" ref="F17:F80" si="5">1/B17</f>
        <v>3.6476381542950944E-3</v>
      </c>
      <c r="G17" s="17">
        <f t="shared" si="2"/>
        <v>0.30505654921342595</v>
      </c>
      <c r="H17" s="19">
        <f>AVERAGE(G17-G16,G18-G17)</f>
        <v>5.5393307537787706E-5</v>
      </c>
      <c r="I17" s="20">
        <v>0.29855501622001523</v>
      </c>
      <c r="J17" s="9">
        <f t="shared" ref="J17:J80" si="6">G17-I17</f>
        <v>6.5015329934107191E-3</v>
      </c>
      <c r="K17" s="25">
        <f>AVERAGE(I17-I16,I18-I17)</f>
        <v>2.9249113869816989E-3</v>
      </c>
      <c r="L17" s="9"/>
      <c r="W17">
        <f t="shared" ref="W17:W80" si="7">(2*I17-($B$11*(A17-$E$8) + 2*1.002*$I$120))/(($B$12*(A17-$E$7)+2*$I$118)-($B$11*(A17-$E$8) + 2*1.002*$I$120))</f>
        <v>0.99662901818991667</v>
      </c>
      <c r="X17" s="1">
        <f t="shared" ref="X17:X80" si="8">2*W17/((1-W17)^2*$E$9)</f>
        <v>70163411455.728622</v>
      </c>
      <c r="Y17">
        <f t="shared" ref="Y17:Y80" si="9">LN(X17)</f>
        <v>24.974092807769633</v>
      </c>
    </row>
    <row r="18" spans="1:25">
      <c r="A18">
        <v>2</v>
      </c>
      <c r="B18">
        <f t="shared" si="3"/>
        <v>275.14999999999998</v>
      </c>
      <c r="C18">
        <f t="shared" si="0"/>
        <v>7300508732526071</v>
      </c>
      <c r="D18" s="1">
        <f t="shared" si="1"/>
        <v>0.99998953194109064</v>
      </c>
      <c r="E18">
        <f t="shared" si="4"/>
        <v>36.526720430023971</v>
      </c>
      <c r="F18">
        <f t="shared" si="5"/>
        <v>3.6343812465927678E-3</v>
      </c>
      <c r="G18" s="17">
        <f t="shared" si="2"/>
        <v>0.30511199029204039</v>
      </c>
      <c r="H18" s="19">
        <f t="shared" ref="H18:H81" si="10">AVERAGE(G18-G17,G19-G18)</f>
        <v>5.5501553587494756E-5</v>
      </c>
      <c r="I18" s="20">
        <v>0.30657912970314249</v>
      </c>
      <c r="J18" s="9">
        <f t="shared" si="6"/>
        <v>-1.467139411102103E-3</v>
      </c>
      <c r="K18" s="25">
        <f t="shared" ref="K18:K81" si="11">AVERAGE(I18-I17,I19-I18)</f>
        <v>-3.1256901623255562E-5</v>
      </c>
      <c r="L18" s="9"/>
      <c r="W18">
        <f t="shared" si="7"/>
        <v>0.95773051528156805</v>
      </c>
      <c r="X18" s="1">
        <f t="shared" si="8"/>
        <v>428824317.29369867</v>
      </c>
      <c r="Y18">
        <f t="shared" si="9"/>
        <v>19.876557876219483</v>
      </c>
    </row>
    <row r="19" spans="1:25">
      <c r="A19">
        <v>3</v>
      </c>
      <c r="B19">
        <f t="shared" si="3"/>
        <v>276.14999999999998</v>
      </c>
      <c r="C19">
        <f t="shared" si="0"/>
        <v>4442341061619799</v>
      </c>
      <c r="D19" s="1">
        <f t="shared" si="1"/>
        <v>0.99998658050631783</v>
      </c>
      <c r="E19">
        <f t="shared" si="4"/>
        <v>36.02995789852946</v>
      </c>
      <c r="F19">
        <f t="shared" si="5"/>
        <v>3.6212203512583745E-3</v>
      </c>
      <c r="G19" s="17">
        <f t="shared" si="2"/>
        <v>0.30516755232060094</v>
      </c>
      <c r="H19" s="19">
        <f t="shared" si="10"/>
        <v>5.5638451244260922E-5</v>
      </c>
      <c r="I19" s="20">
        <v>0.29849250241676872</v>
      </c>
      <c r="J19" s="9">
        <f t="shared" si="6"/>
        <v>6.6750499038322197E-3</v>
      </c>
      <c r="K19" s="25">
        <f t="shared" si="11"/>
        <v>-4.6042503144760882E-4</v>
      </c>
      <c r="L19" s="9"/>
      <c r="W19">
        <f t="shared" si="7"/>
        <v>0.99747297983499383</v>
      </c>
      <c r="X19" s="1">
        <f t="shared" si="8"/>
        <v>124960775593.836</v>
      </c>
      <c r="Y19">
        <f t="shared" si="9"/>
        <v>25.551265729755368</v>
      </c>
    </row>
    <row r="20" spans="1:25">
      <c r="A20">
        <v>4</v>
      </c>
      <c r="B20">
        <f t="shared" si="3"/>
        <v>277.14999999999998</v>
      </c>
      <c r="C20">
        <f t="shared" si="0"/>
        <v>2712860908880039</v>
      </c>
      <c r="D20" s="1">
        <f t="shared" si="1"/>
        <v>0.99998282773820613</v>
      </c>
      <c r="E20">
        <f t="shared" si="4"/>
        <v>35.536780158891361</v>
      </c>
      <c r="F20">
        <f t="shared" si="5"/>
        <v>3.608154429009562E-3</v>
      </c>
      <c r="G20" s="17">
        <f t="shared" si="2"/>
        <v>0.30522326719452891</v>
      </c>
      <c r="H20" s="19">
        <f t="shared" si="10"/>
        <v>5.5811281917755862E-5</v>
      </c>
      <c r="I20" s="20">
        <v>0.30565827964024728</v>
      </c>
      <c r="J20" s="9">
        <f t="shared" si="6"/>
        <v>-4.3501244571836351E-4</v>
      </c>
      <c r="K20" s="25">
        <f t="shared" si="11"/>
        <v>4.3408500014383011E-3</v>
      </c>
      <c r="L20" s="9"/>
      <c r="W20">
        <f t="shared" si="7"/>
        <v>0.96278601058673374</v>
      </c>
      <c r="X20" s="1">
        <f t="shared" si="8"/>
        <v>556169666.55751336</v>
      </c>
      <c r="Y20">
        <f t="shared" si="9"/>
        <v>20.136583961343312</v>
      </c>
    </row>
    <row r="21" spans="1:25">
      <c r="A21">
        <v>5</v>
      </c>
      <c r="B21">
        <f t="shared" si="3"/>
        <v>278.14999999999998</v>
      </c>
      <c r="C21">
        <f t="shared" si="0"/>
        <v>1662582559653069.8</v>
      </c>
      <c r="D21" s="1">
        <f t="shared" si="1"/>
        <v>0.9999780644453623</v>
      </c>
      <c r="E21">
        <f t="shared" si="4"/>
        <v>35.047148547167239</v>
      </c>
      <c r="F21">
        <f t="shared" si="5"/>
        <v>3.5951824555096176E-3</v>
      </c>
      <c r="G21" s="17">
        <f t="shared" si="2"/>
        <v>0.30527917488443645</v>
      </c>
      <c r="H21" s="19">
        <f t="shared" si="10"/>
        <v>5.602910032240227E-5</v>
      </c>
      <c r="I21" s="20">
        <v>0.30717420241964533</v>
      </c>
      <c r="J21" s="9">
        <f t="shared" si="6"/>
        <v>-1.8950275352088708E-3</v>
      </c>
      <c r="K21" s="25">
        <f t="shared" si="11"/>
        <v>6.574939523475154E-4</v>
      </c>
      <c r="L21" s="9"/>
      <c r="W21">
        <f t="shared" si="7"/>
        <v>0.95567339699799025</v>
      </c>
      <c r="X21" s="1">
        <f t="shared" si="8"/>
        <v>389108379.48727727</v>
      </c>
      <c r="Y21">
        <f t="shared" si="9"/>
        <v>19.77936847328516</v>
      </c>
    </row>
    <row r="22" spans="1:25">
      <c r="A22">
        <v>6</v>
      </c>
      <c r="B22">
        <f t="shared" si="3"/>
        <v>279.14999999999998</v>
      </c>
      <c r="C22">
        <f t="shared" si="0"/>
        <v>1022497903461107.9</v>
      </c>
      <c r="D22" s="1">
        <f t="shared" si="1"/>
        <v>0.99997202901846882</v>
      </c>
      <c r="E22">
        <f t="shared" si="4"/>
        <v>34.561024953438618</v>
      </c>
      <c r="F22">
        <f t="shared" si="5"/>
        <v>3.5823034210997673E-3</v>
      </c>
      <c r="G22" s="17">
        <f t="shared" si="2"/>
        <v>0.30533532539517372</v>
      </c>
      <c r="H22" s="19">
        <f t="shared" si="10"/>
        <v>5.6303147414005217E-5</v>
      </c>
      <c r="I22" s="20">
        <v>0.30697326754494231</v>
      </c>
      <c r="J22" s="9">
        <f t="shared" si="6"/>
        <v>-1.6379421497685898E-3</v>
      </c>
      <c r="K22" s="25">
        <f t="shared" si="11"/>
        <v>1.102154140808026E-3</v>
      </c>
      <c r="L22" s="9"/>
      <c r="W22">
        <f t="shared" si="7"/>
        <v>0.95693515271942342</v>
      </c>
      <c r="X22" s="1">
        <f t="shared" si="8"/>
        <v>412787628.44223845</v>
      </c>
      <c r="Y22">
        <f t="shared" si="9"/>
        <v>19.838443801823605</v>
      </c>
    </row>
    <row r="23" spans="1:25">
      <c r="A23">
        <v>7</v>
      </c>
      <c r="B23">
        <f t="shared" si="3"/>
        <v>280.14999999999998</v>
      </c>
      <c r="C23">
        <f t="shared" si="0"/>
        <v>631028290543138.12</v>
      </c>
      <c r="D23" s="1">
        <f t="shared" si="1"/>
        <v>0.99996439484778832</v>
      </c>
      <c r="E23">
        <f t="shared" si="4"/>
        <v>34.078371811922949</v>
      </c>
      <c r="F23">
        <f t="shared" si="5"/>
        <v>3.5695163305372126E-3</v>
      </c>
      <c r="G23" s="17">
        <f t="shared" si="2"/>
        <v>0.30539178117926447</v>
      </c>
      <c r="H23" s="19">
        <f t="shared" si="10"/>
        <v>5.6647355016259393E-5</v>
      </c>
      <c r="I23" s="20">
        <v>0.30937851070126138</v>
      </c>
      <c r="J23" s="9">
        <f t="shared" si="6"/>
        <v>-3.9867295219969123E-3</v>
      </c>
      <c r="K23" s="25">
        <f t="shared" si="11"/>
        <v>-2.7830679596655972E-3</v>
      </c>
      <c r="L23" s="9"/>
      <c r="W23">
        <f t="shared" si="7"/>
        <v>0.94549474192670602</v>
      </c>
      <c r="X23" s="1">
        <f t="shared" si="8"/>
        <v>254608151.81714213</v>
      </c>
      <c r="Y23">
        <f t="shared" si="9"/>
        <v>19.355236261709898</v>
      </c>
    </row>
    <row r="24" spans="1:25">
      <c r="A24">
        <v>8</v>
      </c>
      <c r="B24">
        <f t="shared" si="3"/>
        <v>281.14999999999998</v>
      </c>
      <c r="C24">
        <f t="shared" si="0"/>
        <v>390774620396087</v>
      </c>
      <c r="D24" s="1">
        <f t="shared" si="1"/>
        <v>0.99995475485405061</v>
      </c>
      <c r="E24">
        <f t="shared" si="4"/>
        <v>33.599152091296617</v>
      </c>
      <c r="F24">
        <f t="shared" si="5"/>
        <v>3.556820202738752E-3</v>
      </c>
      <c r="G24" s="17">
        <f t="shared" si="2"/>
        <v>0.30544862010520624</v>
      </c>
      <c r="H24" s="19">
        <f t="shared" si="10"/>
        <v>5.7078961476469958E-5</v>
      </c>
      <c r="I24" s="20">
        <v>0.30140713162561111</v>
      </c>
      <c r="J24" s="9">
        <f t="shared" si="6"/>
        <v>4.0414884795951234E-3</v>
      </c>
      <c r="K24" s="25">
        <f t="shared" si="11"/>
        <v>-4.9770767783192671E-3</v>
      </c>
      <c r="L24" s="9"/>
      <c r="W24">
        <f t="shared" si="7"/>
        <v>0.98461666158199634</v>
      </c>
      <c r="X24" s="1">
        <f t="shared" si="8"/>
        <v>3328556852.4907188</v>
      </c>
      <c r="Y24">
        <f t="shared" si="9"/>
        <v>21.925804669373122</v>
      </c>
    </row>
    <row r="25" spans="1:25">
      <c r="A25">
        <v>9</v>
      </c>
      <c r="B25">
        <f t="shared" si="3"/>
        <v>282.14999999999998</v>
      </c>
      <c r="C25">
        <f t="shared" si="0"/>
        <v>242817023331412.84</v>
      </c>
      <c r="D25" s="1">
        <f t="shared" si="1"/>
        <v>0.99994260250167977</v>
      </c>
      <c r="E25">
        <f t="shared" si="4"/>
        <v>33.123329285223718</v>
      </c>
      <c r="F25">
        <f t="shared" si="5"/>
        <v>3.5442140705298601E-3</v>
      </c>
      <c r="G25" s="17">
        <f t="shared" si="2"/>
        <v>0.30550593910221741</v>
      </c>
      <c r="H25" s="19">
        <f t="shared" si="10"/>
        <v>5.7619261542740663E-5</v>
      </c>
      <c r="I25" s="20">
        <v>0.29942435714462284</v>
      </c>
      <c r="J25" s="9">
        <f t="shared" si="6"/>
        <v>6.0815819575945618E-3</v>
      </c>
      <c r="K25" s="25">
        <f t="shared" si="11"/>
        <v>3.8254658269037678E-3</v>
      </c>
      <c r="L25" s="9"/>
      <c r="W25">
        <f t="shared" si="7"/>
        <v>0.99454646143299441</v>
      </c>
      <c r="X25" s="1">
        <f t="shared" si="8"/>
        <v>26752125057.886742</v>
      </c>
      <c r="Y25">
        <f t="shared" si="9"/>
        <v>24.009879748549452</v>
      </c>
    </row>
    <row r="26" spans="1:25">
      <c r="A26">
        <v>10</v>
      </c>
      <c r="B26">
        <f t="shared" si="3"/>
        <v>283.14999999999998</v>
      </c>
      <c r="C26">
        <f t="shared" si="0"/>
        <v>151388031720748.12</v>
      </c>
      <c r="D26" s="1">
        <f t="shared" si="1"/>
        <v>0.99992730853243261</v>
      </c>
      <c r="E26">
        <f t="shared" si="4"/>
        <v>32.650867403085613</v>
      </c>
      <c r="F26">
        <f t="shared" si="5"/>
        <v>3.5316969803990822E-3</v>
      </c>
      <c r="G26" s="17">
        <f t="shared" si="2"/>
        <v>0.30556385862829172</v>
      </c>
      <c r="H26" s="19">
        <f t="shared" si="10"/>
        <v>5.8294518221757574E-5</v>
      </c>
      <c r="I26" s="20">
        <v>0.30905806327941865</v>
      </c>
      <c r="J26" s="9">
        <f t="shared" si="6"/>
        <v>-3.4942046511269309E-3</v>
      </c>
      <c r="K26" s="25">
        <f t="shared" si="11"/>
        <v>-8.0735694453448748E-4</v>
      </c>
      <c r="L26" s="9"/>
      <c r="W26">
        <f t="shared" si="7"/>
        <v>0.94791010279639221</v>
      </c>
      <c r="X26" s="1">
        <f t="shared" si="8"/>
        <v>279479616.22791952</v>
      </c>
      <c r="Y26">
        <f t="shared" si="9"/>
        <v>19.448439918482844</v>
      </c>
    </row>
    <row r="27" spans="1:25">
      <c r="A27">
        <v>11</v>
      </c>
      <c r="B27">
        <f t="shared" si="3"/>
        <v>284.14999999999998</v>
      </c>
      <c r="C27">
        <f t="shared" si="0"/>
        <v>94699606502024.5</v>
      </c>
      <c r="D27" s="1">
        <f t="shared" si="1"/>
        <v>0.99990809250105717</v>
      </c>
      <c r="E27">
        <f t="shared" si="4"/>
        <v>32.181730960906293</v>
      </c>
      <c r="F27">
        <f t="shared" si="5"/>
        <v>3.5192679922576107E-3</v>
      </c>
      <c r="G27" s="17">
        <f t="shared" si="2"/>
        <v>0.30562252813866092</v>
      </c>
      <c r="H27" s="19">
        <f t="shared" si="10"/>
        <v>5.913706977789257E-5</v>
      </c>
      <c r="I27" s="20">
        <v>0.29780964325555387</v>
      </c>
      <c r="J27" s="9">
        <f t="shared" si="6"/>
        <v>7.8128848831070519E-3</v>
      </c>
      <c r="K27" s="25">
        <f t="shared" si="11"/>
        <v>-4.8459779383544788E-3</v>
      </c>
      <c r="L27" s="9"/>
      <c r="W27">
        <f t="shared" si="7"/>
        <v>1.0029447728915382</v>
      </c>
      <c r="X27" s="1">
        <f t="shared" si="8"/>
        <v>92525915995.358734</v>
      </c>
      <c r="Y27">
        <f t="shared" si="9"/>
        <v>25.250754615146484</v>
      </c>
    </row>
    <row r="28" spans="1:25">
      <c r="A28">
        <v>12</v>
      </c>
      <c r="B28">
        <f t="shared" si="3"/>
        <v>285.14999999999998</v>
      </c>
      <c r="C28">
        <f t="shared" si="0"/>
        <v>59433845671012.477</v>
      </c>
      <c r="D28" s="1">
        <f t="shared" si="1"/>
        <v>0.99988398800792799</v>
      </c>
      <c r="E28">
        <f t="shared" si="4"/>
        <v>31.715884972468359</v>
      </c>
      <c r="F28">
        <f t="shared" si="5"/>
        <v>3.5069261792039282E-3</v>
      </c>
      <c r="G28" s="17">
        <f t="shared" si="2"/>
        <v>0.3056821327678475</v>
      </c>
      <c r="H28" s="19">
        <f t="shared" si="10"/>
        <v>6.0186671409695469E-5</v>
      </c>
      <c r="I28" s="20">
        <v>0.29936610740270969</v>
      </c>
      <c r="J28" s="9">
        <f t="shared" si="6"/>
        <v>6.3160253651378118E-3</v>
      </c>
      <c r="K28" s="25">
        <f t="shared" si="11"/>
        <v>4.8919412150199293E-3</v>
      </c>
      <c r="L28" s="9"/>
      <c r="W28">
        <f t="shared" si="7"/>
        <v>0.99563793656994859</v>
      </c>
      <c r="X28" s="1">
        <f t="shared" si="8"/>
        <v>41860794816.071548</v>
      </c>
      <c r="Y28">
        <f t="shared" si="9"/>
        <v>24.457615541267796</v>
      </c>
    </row>
    <row r="29" spans="1:25">
      <c r="A29">
        <v>13</v>
      </c>
      <c r="B29">
        <f t="shared" si="3"/>
        <v>286.14999999999998</v>
      </c>
      <c r="C29">
        <f t="shared" si="0"/>
        <v>37422563501540.375</v>
      </c>
      <c r="D29" s="1">
        <f t="shared" si="1"/>
        <v>0.99985380030139503</v>
      </c>
      <c r="E29">
        <f t="shared" si="4"/>
        <v>31.25329494061566</v>
      </c>
      <c r="F29">
        <f t="shared" si="5"/>
        <v>3.4946706272933779E-3</v>
      </c>
      <c r="G29" s="17">
        <f t="shared" si="2"/>
        <v>0.30574290148148031</v>
      </c>
      <c r="H29" s="19">
        <f t="shared" si="10"/>
        <v>6.1492118638151183E-5</v>
      </c>
      <c r="I29" s="20">
        <v>0.30759352568559373</v>
      </c>
      <c r="J29" s="9">
        <f t="shared" si="6"/>
        <v>-1.8506242041134158E-3</v>
      </c>
      <c r="K29" s="25">
        <f t="shared" si="11"/>
        <v>3.5778502085107022E-4</v>
      </c>
      <c r="L29" s="9"/>
      <c r="W29">
        <f t="shared" si="7"/>
        <v>0.95588609680807823</v>
      </c>
      <c r="X29" s="1">
        <f t="shared" si="8"/>
        <v>392957118.32630628</v>
      </c>
      <c r="Y29">
        <f t="shared" si="9"/>
        <v>19.789211050206685</v>
      </c>
    </row>
    <row r="30" spans="1:25">
      <c r="A30">
        <v>14</v>
      </c>
      <c r="B30">
        <f t="shared" si="3"/>
        <v>287.14999999999998</v>
      </c>
      <c r="C30">
        <f t="shared" si="0"/>
        <v>23639185386045.48</v>
      </c>
      <c r="D30" s="1">
        <f t="shared" si="1"/>
        <v>0.99981605465861478</v>
      </c>
      <c r="E30">
        <f t="shared" si="4"/>
        <v>30.793926848737584</v>
      </c>
      <c r="F30">
        <f t="shared" si="5"/>
        <v>3.4825004353125546E-3</v>
      </c>
      <c r="G30" s="17">
        <f t="shared" si="2"/>
        <v>0.30580511700512381</v>
      </c>
      <c r="H30" s="19">
        <f t="shared" si="10"/>
        <v>6.3113208234238938E-5</v>
      </c>
      <c r="I30" s="20">
        <v>0.30008167744441183</v>
      </c>
      <c r="J30" s="9">
        <f t="shared" si="6"/>
        <v>5.7234395607119737E-3</v>
      </c>
      <c r="K30" s="25">
        <f t="shared" si="11"/>
        <v>-1.3345559204677726E-3</v>
      </c>
      <c r="L30" s="9"/>
      <c r="W30">
        <f t="shared" si="7"/>
        <v>0.99269594157548913</v>
      </c>
      <c r="X30" s="1">
        <f t="shared" si="8"/>
        <v>14885991151.70256</v>
      </c>
      <c r="Y30">
        <f t="shared" si="9"/>
        <v>23.423686416479988</v>
      </c>
    </row>
    <row r="31" spans="1:25">
      <c r="A31">
        <v>15</v>
      </c>
      <c r="B31">
        <f t="shared" si="3"/>
        <v>288.14999999999998</v>
      </c>
      <c r="C31">
        <f t="shared" si="0"/>
        <v>14980150675781.771</v>
      </c>
      <c r="D31" s="1">
        <f t="shared" si="1"/>
        <v>0.99976893364079711</v>
      </c>
      <c r="E31">
        <f t="shared" si="4"/>
        <v>30.337747152430438</v>
      </c>
      <c r="F31">
        <f t="shared" si="5"/>
        <v>3.4704147145583901E-3</v>
      </c>
      <c r="G31" s="17">
        <f t="shared" si="2"/>
        <v>0.30586912789794879</v>
      </c>
      <c r="H31" s="19">
        <f t="shared" si="10"/>
        <v>6.5123102786529552E-5</v>
      </c>
      <c r="I31" s="20">
        <v>0.30492441384465818</v>
      </c>
      <c r="J31" s="9">
        <f t="shared" si="6"/>
        <v>9.4471405329060731E-4</v>
      </c>
      <c r="K31" s="25">
        <f t="shared" si="11"/>
        <v>-5.7349789293309472E-4</v>
      </c>
      <c r="L31" s="9"/>
      <c r="W31">
        <f t="shared" si="7"/>
        <v>0.96942390807163492</v>
      </c>
      <c r="X31" s="1">
        <f t="shared" si="8"/>
        <v>829544641.41027653</v>
      </c>
      <c r="Y31">
        <f t="shared" si="9"/>
        <v>20.536387483398368</v>
      </c>
    </row>
    <row r="32" spans="1:25">
      <c r="A32">
        <v>16</v>
      </c>
      <c r="B32">
        <f t="shared" si="3"/>
        <v>289.14999999999998</v>
      </c>
      <c r="C32">
        <f t="shared" si="0"/>
        <v>9522921246940.0469</v>
      </c>
      <c r="D32" s="1">
        <f t="shared" si="1"/>
        <v>0.99971020094903218</v>
      </c>
      <c r="E32">
        <f t="shared" si="4"/>
        <v>29.884722771332036</v>
      </c>
      <c r="F32">
        <f t="shared" si="5"/>
        <v>3.4584125886218228E-3</v>
      </c>
      <c r="G32" s="17">
        <f t="shared" si="2"/>
        <v>0.30593536321069686</v>
      </c>
      <c r="H32" s="19">
        <f t="shared" si="10"/>
        <v>6.7611176960385988E-5</v>
      </c>
      <c r="I32" s="20">
        <v>0.29893468165854564</v>
      </c>
      <c r="J32" s="9">
        <f t="shared" si="6"/>
        <v>7.0006815521512222E-3</v>
      </c>
      <c r="K32" s="25">
        <f t="shared" si="11"/>
        <v>-2.9773730789805497E-3</v>
      </c>
      <c r="L32" s="9"/>
      <c r="W32">
        <f t="shared" si="7"/>
        <v>0.9988091854940887</v>
      </c>
      <c r="X32" s="1">
        <f t="shared" si="8"/>
        <v>563487494171.66614</v>
      </c>
      <c r="Y32">
        <f t="shared" si="9"/>
        <v>27.057410977050719</v>
      </c>
    </row>
    <row r="33" spans="1:25">
      <c r="A33">
        <v>17</v>
      </c>
      <c r="B33">
        <f t="shared" si="3"/>
        <v>290.14999999999998</v>
      </c>
      <c r="C33">
        <f t="shared" si="0"/>
        <v>6072679647261.4209</v>
      </c>
      <c r="D33" s="1">
        <f t="shared" si="1"/>
        <v>0.99963710917103388</v>
      </c>
      <c r="E33">
        <f t="shared" si="4"/>
        <v>29.434821081125193</v>
      </c>
      <c r="F33">
        <f t="shared" si="5"/>
        <v>3.4464931931759437E-3</v>
      </c>
      <c r="G33" s="17">
        <f t="shared" si="2"/>
        <v>0.30600435025186956</v>
      </c>
      <c r="H33" s="19">
        <f t="shared" si="10"/>
        <v>7.0686437329853247E-5</v>
      </c>
      <c r="I33" s="20">
        <v>0.29896966768669708</v>
      </c>
      <c r="J33" s="9">
        <f t="shared" si="6"/>
        <v>7.0346825651724787E-3</v>
      </c>
      <c r="K33" s="25">
        <f t="shared" si="11"/>
        <v>2.0418201228548649E-3</v>
      </c>
      <c r="L33" s="9"/>
      <c r="W33">
        <f t="shared" si="7"/>
        <v>0.99890679282893258</v>
      </c>
      <c r="X33" s="1">
        <f t="shared" si="8"/>
        <v>668667183646.20728</v>
      </c>
      <c r="Y33">
        <f t="shared" si="9"/>
        <v>27.228552289949747</v>
      </c>
    </row>
    <row r="34" spans="1:25">
      <c r="A34">
        <v>18</v>
      </c>
      <c r="B34">
        <f t="shared" si="3"/>
        <v>291.14999999999998</v>
      </c>
      <c r="C34">
        <f t="shared" si="0"/>
        <v>3884478691125.2979</v>
      </c>
      <c r="D34" s="1">
        <f t="shared" si="1"/>
        <v>0.99954628819711966</v>
      </c>
      <c r="E34">
        <f t="shared" si="4"/>
        <v>28.988009905706008</v>
      </c>
      <c r="F34">
        <f t="shared" si="5"/>
        <v>3.4346556757685045E-3</v>
      </c>
      <c r="G34" s="17">
        <f t="shared" si="2"/>
        <v>0.30607673608535657</v>
      </c>
      <c r="H34" s="19">
        <f t="shared" si="10"/>
        <v>7.4481623569350175E-5</v>
      </c>
      <c r="I34" s="20">
        <v>0.30301832190425537</v>
      </c>
      <c r="J34" s="9">
        <f t="shared" si="6"/>
        <v>3.0584141811011989E-3</v>
      </c>
      <c r="K34" s="25">
        <f t="shared" si="11"/>
        <v>3.94891989592841E-3</v>
      </c>
      <c r="L34" s="9"/>
      <c r="W34">
        <f t="shared" si="7"/>
        <v>0.97951140753999988</v>
      </c>
      <c r="X34" s="1">
        <f t="shared" si="8"/>
        <v>1866703051.0240979</v>
      </c>
      <c r="Y34">
        <f t="shared" si="9"/>
        <v>21.347439637449497</v>
      </c>
    </row>
    <row r="35" spans="1:25">
      <c r="A35">
        <v>19</v>
      </c>
      <c r="B35">
        <f t="shared" si="3"/>
        <v>292.14999999999998</v>
      </c>
      <c r="C35">
        <f t="shared" si="0"/>
        <v>2492375803639.5332</v>
      </c>
      <c r="D35" s="1">
        <f t="shared" si="1"/>
        <v>0.99943361048443924</v>
      </c>
      <c r="E35">
        <f t="shared" si="4"/>
        <v>28.544257509512676</v>
      </c>
      <c r="F35">
        <f t="shared" si="5"/>
        <v>3.4228991956186893E-3</v>
      </c>
      <c r="G35" s="17">
        <f t="shared" si="2"/>
        <v>0.30615331349900826</v>
      </c>
      <c r="H35" s="19">
        <f t="shared" si="10"/>
        <v>7.9158116950389656E-5</v>
      </c>
      <c r="I35" s="20">
        <v>0.3068675074785539</v>
      </c>
      <c r="J35" s="9">
        <f t="shared" si="6"/>
        <v>-7.141939795456409E-4</v>
      </c>
      <c r="K35" s="25">
        <f t="shared" si="11"/>
        <v>1.1630501056492104E-3</v>
      </c>
      <c r="L35" s="9"/>
      <c r="W35">
        <f t="shared" si="7"/>
        <v>0.96109670506456202</v>
      </c>
      <c r="X35" s="1">
        <f t="shared" si="8"/>
        <v>508024086.94450206</v>
      </c>
      <c r="Y35">
        <f t="shared" si="9"/>
        <v>20.046039419663771</v>
      </c>
    </row>
    <row r="36" spans="1:25">
      <c r="A36">
        <v>20</v>
      </c>
      <c r="B36">
        <f t="shared" si="3"/>
        <v>293.14999999999998</v>
      </c>
      <c r="C36">
        <f t="shared" si="0"/>
        <v>1604017587377.2314</v>
      </c>
      <c r="D36" s="1">
        <f t="shared" si="1"/>
        <v>0.99929402864998762</v>
      </c>
      <c r="E36">
        <f t="shared" si="4"/>
        <v>28.103532590011781</v>
      </c>
      <c r="F36">
        <f t="shared" si="5"/>
        <v>3.4112229234180458E-3</v>
      </c>
      <c r="G36" s="17">
        <f t="shared" si="2"/>
        <v>0.30623505231925735</v>
      </c>
      <c r="H36" s="19">
        <f t="shared" si="10"/>
        <v>8.4911802616133292E-5</v>
      </c>
      <c r="I36" s="20">
        <v>0.30534442211555379</v>
      </c>
      <c r="J36" s="9">
        <f t="shared" si="6"/>
        <v>8.9063020370355739E-4</v>
      </c>
      <c r="K36" s="25">
        <f t="shared" si="11"/>
        <v>2.5149484687954915E-3</v>
      </c>
      <c r="L36" s="9"/>
      <c r="W36">
        <f t="shared" si="7"/>
        <v>0.96876833091064174</v>
      </c>
      <c r="X36" s="1">
        <f t="shared" si="8"/>
        <v>794546888.44169819</v>
      </c>
      <c r="Y36">
        <f t="shared" si="9"/>
        <v>20.493282558488762</v>
      </c>
    </row>
    <row r="37" spans="1:25">
      <c r="A37">
        <v>21</v>
      </c>
      <c r="B37">
        <f t="shared" si="3"/>
        <v>294.14999999999998</v>
      </c>
      <c r="C37">
        <f t="shared" si="0"/>
        <v>1035395163578.4712</v>
      </c>
      <c r="D37" s="1">
        <f t="shared" si="1"/>
        <v>0.99912138006301843</v>
      </c>
      <c r="E37">
        <f t="shared" si="4"/>
        <v>27.665804270337503</v>
      </c>
      <c r="F37">
        <f t="shared" si="5"/>
        <v>3.3996260411354754E-3</v>
      </c>
      <c r="G37" s="17">
        <f t="shared" si="2"/>
        <v>0.30632313710424053</v>
      </c>
      <c r="H37" s="19">
        <f t="shared" si="10"/>
        <v>9.1980055033941133E-5</v>
      </c>
      <c r="I37" s="20">
        <v>0.31189740441614489</v>
      </c>
      <c r="J37" s="9">
        <f t="shared" si="6"/>
        <v>-5.5742673119043573E-3</v>
      </c>
      <c r="K37" s="25">
        <f t="shared" si="11"/>
        <v>4.2485272531705143E-3</v>
      </c>
      <c r="L37" s="9"/>
      <c r="W37">
        <f t="shared" si="7"/>
        <v>0.93724969591392038</v>
      </c>
      <c r="X37" s="1">
        <f t="shared" si="8"/>
        <v>190420466.90935421</v>
      </c>
      <c r="Y37">
        <f t="shared" si="9"/>
        <v>19.064745168816263</v>
      </c>
    </row>
    <row r="38" spans="1:25">
      <c r="A38">
        <v>22</v>
      </c>
      <c r="B38">
        <f t="shared" si="3"/>
        <v>295.14999999999998</v>
      </c>
      <c r="C38">
        <f t="shared" si="0"/>
        <v>670334106918.3667</v>
      </c>
      <c r="D38" s="1">
        <f t="shared" si="1"/>
        <v>0.99890815217403106</v>
      </c>
      <c r="E38">
        <f t="shared" si="4"/>
        <v>27.231042092080671</v>
      </c>
      <c r="F38">
        <f t="shared" si="5"/>
        <v>3.3881077418261903E-3</v>
      </c>
      <c r="G38" s="17">
        <f t="shared" si="2"/>
        <v>0.30641901242932523</v>
      </c>
      <c r="H38" s="19">
        <f t="shared" si="10"/>
        <v>1.0065004122389309E-4</v>
      </c>
      <c r="I38" s="20">
        <v>0.31384147662189482</v>
      </c>
      <c r="J38" s="9">
        <f t="shared" si="6"/>
        <v>-7.4224641925695889E-3</v>
      </c>
      <c r="K38" s="25">
        <f t="shared" si="11"/>
        <v>-3.9726747477200341E-3</v>
      </c>
      <c r="L38" s="9"/>
      <c r="W38">
        <f t="shared" si="7"/>
        <v>0.92810651164751168</v>
      </c>
      <c r="X38" s="1">
        <f t="shared" si="8"/>
        <v>143651013.21605843</v>
      </c>
      <c r="Y38">
        <f t="shared" si="9"/>
        <v>18.782897396730924</v>
      </c>
    </row>
    <row r="39" spans="1:25">
      <c r="A39">
        <v>23</v>
      </c>
      <c r="B39">
        <f t="shared" si="3"/>
        <v>296.14999999999998</v>
      </c>
      <c r="C39">
        <f t="shared" si="0"/>
        <v>435262880382.32239</v>
      </c>
      <c r="D39" s="1">
        <f t="shared" si="1"/>
        <v>0.99864520124970224</v>
      </c>
      <c r="E39">
        <f t="shared" si="4"/>
        <v>26.799216008223638</v>
      </c>
      <c r="F39">
        <f t="shared" si="5"/>
        <v>3.3766672294445383E-3</v>
      </c>
      <c r="G39" s="17">
        <f t="shared" si="2"/>
        <v>0.30652443718668831</v>
      </c>
      <c r="H39" s="19">
        <f t="shared" si="10"/>
        <v>1.11268563448369E-4</v>
      </c>
      <c r="I39" s="20">
        <v>0.30395205492070482</v>
      </c>
      <c r="J39" s="9">
        <f t="shared" si="6"/>
        <v>2.5723822659834972E-3</v>
      </c>
      <c r="K39" s="25">
        <f t="shared" si="11"/>
        <v>-1.2274961080622204E-3</v>
      </c>
      <c r="L39" s="9"/>
      <c r="W39">
        <f t="shared" si="7"/>
        <v>0.97634951024471517</v>
      </c>
      <c r="X39" s="1">
        <f t="shared" si="8"/>
        <v>1396416663.50876</v>
      </c>
      <c r="Y39">
        <f t="shared" si="9"/>
        <v>21.057175266315561</v>
      </c>
    </row>
    <row r="40" spans="1:25">
      <c r="A40">
        <v>24</v>
      </c>
      <c r="B40">
        <f t="shared" si="3"/>
        <v>297.14999999999998</v>
      </c>
      <c r="C40">
        <f t="shared" si="0"/>
        <v>283448525639.09583</v>
      </c>
      <c r="D40" s="1">
        <f t="shared" si="1"/>
        <v>0.99832141597294854</v>
      </c>
      <c r="E40">
        <f t="shared" si="4"/>
        <v>26.370296376218263</v>
      </c>
      <c r="F40">
        <f t="shared" si="5"/>
        <v>3.3653037186606094E-3</v>
      </c>
      <c r="G40" s="17">
        <f t="shared" si="2"/>
        <v>0.30664154955622197</v>
      </c>
      <c r="H40" s="19">
        <f t="shared" si="10"/>
        <v>1.2425369126312091E-4</v>
      </c>
      <c r="I40" s="20">
        <v>0.31138648440577038</v>
      </c>
      <c r="J40" s="9">
        <f t="shared" si="6"/>
        <v>-4.74493484954841E-3</v>
      </c>
      <c r="K40" s="25">
        <f t="shared" si="11"/>
        <v>2.9304700716736853E-3</v>
      </c>
      <c r="L40" s="9"/>
      <c r="W40">
        <f t="shared" si="7"/>
        <v>0.94058550331122404</v>
      </c>
      <c r="X40" s="1">
        <f t="shared" si="8"/>
        <v>213158876.70838839</v>
      </c>
      <c r="Y40">
        <f t="shared" si="9"/>
        <v>19.177548345667901</v>
      </c>
    </row>
    <row r="41" spans="1:25">
      <c r="A41">
        <v>25</v>
      </c>
      <c r="B41">
        <f t="shared" si="3"/>
        <v>298.14999999999998</v>
      </c>
      <c r="C41">
        <f t="shared" si="0"/>
        <v>185117010486.25653</v>
      </c>
      <c r="D41" s="1">
        <f t="shared" si="1"/>
        <v>0.99792331601192674</v>
      </c>
      <c r="E41">
        <f t="shared" si="4"/>
        <v>25.944253951202697</v>
      </c>
      <c r="F41">
        <f t="shared" si="5"/>
        <v>3.3540164346805303E-3</v>
      </c>
      <c r="G41" s="17">
        <f t="shared" si="2"/>
        <v>0.30677294456921456</v>
      </c>
      <c r="H41" s="19">
        <f t="shared" si="10"/>
        <v>1.4010846083667428E-4</v>
      </c>
      <c r="I41" s="20">
        <v>0.30981299506405219</v>
      </c>
      <c r="J41" s="9">
        <f t="shared" si="6"/>
        <v>-3.0400504948376317E-3</v>
      </c>
      <c r="K41" s="25">
        <f t="shared" si="11"/>
        <v>-2.4855971601432103E-3</v>
      </c>
      <c r="L41" s="9"/>
      <c r="W41">
        <f t="shared" si="7"/>
        <v>0.94849576173821681</v>
      </c>
      <c r="X41" s="1">
        <f t="shared" si="8"/>
        <v>286048348.54579937</v>
      </c>
      <c r="Y41">
        <f t="shared" si="9"/>
        <v>19.47167140535608</v>
      </c>
    </row>
    <row r="42" spans="1:25">
      <c r="A42">
        <v>26</v>
      </c>
      <c r="B42">
        <f t="shared" si="3"/>
        <v>299.14999999999998</v>
      </c>
      <c r="C42">
        <f t="shared" si="0"/>
        <v>121242666123.40991</v>
      </c>
      <c r="D42" s="1">
        <f t="shared" si="1"/>
        <v>0.9974345741671693</v>
      </c>
      <c r="E42">
        <f t="shared" si="4"/>
        <v>25.521059879354553</v>
      </c>
      <c r="F42">
        <f t="shared" si="5"/>
        <v>3.3428046130703662E-3</v>
      </c>
      <c r="G42" s="17">
        <f t="shared" si="2"/>
        <v>0.30692176647789532</v>
      </c>
      <c r="H42" s="19">
        <f t="shared" si="10"/>
        <v>1.5943694506037609E-4</v>
      </c>
      <c r="I42" s="20">
        <v>0.30641529008548396</v>
      </c>
      <c r="J42" s="9">
        <f t="shared" si="6"/>
        <v>5.0647639241135911E-4</v>
      </c>
      <c r="K42" s="25">
        <f t="shared" si="11"/>
        <v>-1.6955205515535587E-3</v>
      </c>
      <c r="L42" s="9"/>
      <c r="W42">
        <f t="shared" si="7"/>
        <v>0.96523827436134224</v>
      </c>
      <c r="X42" s="1">
        <f t="shared" si="8"/>
        <v>639030911.412058</v>
      </c>
      <c r="Y42">
        <f t="shared" si="9"/>
        <v>20.275463385838549</v>
      </c>
    </row>
    <row r="43" spans="1:25">
      <c r="A43">
        <v>27</v>
      </c>
      <c r="B43">
        <f t="shared" si="3"/>
        <v>300.14999999999998</v>
      </c>
      <c r="C43">
        <f t="shared" si="0"/>
        <v>79632305175.424683</v>
      </c>
      <c r="D43" s="1">
        <f t="shared" si="1"/>
        <v>0.99683544909214727</v>
      </c>
      <c r="E43">
        <f t="shared" si="4"/>
        <v>25.100685691376754</v>
      </c>
      <c r="F43">
        <f t="shared" si="5"/>
        <v>3.331667499583542E-3</v>
      </c>
      <c r="G43" s="17">
        <f t="shared" si="2"/>
        <v>0.30709181845933531</v>
      </c>
      <c r="H43" s="19">
        <f t="shared" si="10"/>
        <v>1.8296301779002766E-4</v>
      </c>
      <c r="I43" s="20">
        <v>0.30642195396094507</v>
      </c>
      <c r="J43" s="9">
        <f t="shared" si="6"/>
        <v>6.6986449839023798E-4</v>
      </c>
      <c r="K43" s="25">
        <f t="shared" si="11"/>
        <v>1.7333633066553833E-3</v>
      </c>
      <c r="L43" s="9"/>
      <c r="W43">
        <f t="shared" si="7"/>
        <v>0.96548330286378348</v>
      </c>
      <c r="X43" s="1">
        <f t="shared" si="8"/>
        <v>648300401.68075812</v>
      </c>
      <c r="Y43">
        <f t="shared" si="9"/>
        <v>20.289864729735896</v>
      </c>
    </row>
    <row r="44" spans="1:25">
      <c r="A44">
        <v>28</v>
      </c>
      <c r="B44">
        <f t="shared" si="3"/>
        <v>301.14999999999998</v>
      </c>
      <c r="C44">
        <f t="shared" si="0"/>
        <v>52448800184.55526</v>
      </c>
      <c r="D44" s="1">
        <f t="shared" si="1"/>
        <v>0.99610211389075487</v>
      </c>
      <c r="E44">
        <f t="shared" si="4"/>
        <v>24.683103296113444</v>
      </c>
      <c r="F44">
        <f t="shared" si="5"/>
        <v>3.3206043499916988E-3</v>
      </c>
      <c r="G44" s="17">
        <f t="shared" si="2"/>
        <v>0.30728769251347537</v>
      </c>
      <c r="H44" s="19">
        <f t="shared" si="10"/>
        <v>2.1155214441986869E-4</v>
      </c>
      <c r="I44" s="20">
        <v>0.30988201669879473</v>
      </c>
      <c r="J44" s="9">
        <f t="shared" si="6"/>
        <v>-2.5943241853193522E-3</v>
      </c>
      <c r="K44" s="25">
        <f t="shared" si="11"/>
        <v>2.852117113874536E-3</v>
      </c>
      <c r="L44" s="9"/>
      <c r="W44">
        <f t="shared" si="7"/>
        <v>0.94900905029367211</v>
      </c>
      <c r="X44" s="1">
        <f t="shared" si="8"/>
        <v>291994142.58281738</v>
      </c>
      <c r="Y44">
        <f t="shared" si="9"/>
        <v>19.492244300383472</v>
      </c>
    </row>
    <row r="45" spans="1:25">
      <c r="A45">
        <v>29</v>
      </c>
      <c r="B45">
        <f t="shared" si="3"/>
        <v>302.14999999999998</v>
      </c>
      <c r="C45">
        <f t="shared" si="0"/>
        <v>34640348260.240494</v>
      </c>
      <c r="D45" s="1">
        <f t="shared" si="1"/>
        <v>0.99520586419899926</v>
      </c>
      <c r="E45">
        <f t="shared" si="4"/>
        <v>24.2682849742922</v>
      </c>
      <c r="F45">
        <f t="shared" si="5"/>
        <v>3.3096144299189145E-3</v>
      </c>
      <c r="G45" s="17">
        <f t="shared" si="2"/>
        <v>0.30751492274817505</v>
      </c>
      <c r="H45" s="19">
        <f t="shared" si="10"/>
        <v>2.4623652125443929E-4</v>
      </c>
      <c r="I45" s="20">
        <v>0.31212618818869414</v>
      </c>
      <c r="J45" s="9">
        <f t="shared" si="6"/>
        <v>-4.6112654405190967E-3</v>
      </c>
      <c r="K45" s="25">
        <f t="shared" si="11"/>
        <v>2.4029553218228583E-3</v>
      </c>
      <c r="L45" s="9"/>
      <c r="W45">
        <f t="shared" si="7"/>
        <v>0.93842987123366306</v>
      </c>
      <c r="X45" s="1">
        <f t="shared" si="8"/>
        <v>198039438.65515319</v>
      </c>
      <c r="Y45">
        <f t="shared" si="9"/>
        <v>19.103976753951123</v>
      </c>
    </row>
    <row r="46" spans="1:25">
      <c r="A46">
        <v>30</v>
      </c>
      <c r="B46">
        <f t="shared" si="3"/>
        <v>303.14999999999998</v>
      </c>
      <c r="C46">
        <f t="shared" si="0"/>
        <v>22941271455.897594</v>
      </c>
      <c r="D46" s="1">
        <f t="shared" si="1"/>
        <v>0.99411218777814914</v>
      </c>
      <c r="E46">
        <f t="shared" si="4"/>
        <v>23.856203372390596</v>
      </c>
      <c r="F46">
        <f t="shared" si="5"/>
        <v>3.298697014679202E-3</v>
      </c>
      <c r="G46" s="17">
        <f t="shared" si="2"/>
        <v>0.30778016555598425</v>
      </c>
      <c r="H46" s="19">
        <f t="shared" si="10"/>
        <v>2.8824384670519954E-4</v>
      </c>
      <c r="I46" s="20">
        <v>0.31468792734244044</v>
      </c>
      <c r="J46" s="9">
        <f t="shared" si="6"/>
        <v>-6.9077617864561902E-3</v>
      </c>
      <c r="K46" s="25">
        <f t="shared" si="11"/>
        <v>-5.4530222521095573E-3</v>
      </c>
      <c r="L46" s="9"/>
      <c r="W46">
        <f t="shared" si="7"/>
        <v>0.92632085577574796</v>
      </c>
      <c r="X46" s="1">
        <f t="shared" si="8"/>
        <v>136509313.70702747</v>
      </c>
      <c r="Y46">
        <f t="shared" si="9"/>
        <v>18.731903402547488</v>
      </c>
    </row>
    <row r="47" spans="1:25">
      <c r="A47">
        <v>31</v>
      </c>
      <c r="B47">
        <f t="shared" si="3"/>
        <v>304.14999999999998</v>
      </c>
      <c r="C47">
        <f t="shared" si="0"/>
        <v>15234546723.435699</v>
      </c>
      <c r="D47" s="1">
        <f t="shared" si="1"/>
        <v>0.99277967637119269</v>
      </c>
      <c r="E47">
        <f t="shared" si="4"/>
        <v>23.446831496623503</v>
      </c>
      <c r="F47">
        <f t="shared" si="5"/>
        <v>3.287851389117212E-3</v>
      </c>
      <c r="G47" s="17">
        <f t="shared" si="2"/>
        <v>0.30809141044158544</v>
      </c>
      <c r="H47" s="19">
        <f t="shared" si="10"/>
        <v>3.3902992229625784E-4</v>
      </c>
      <c r="I47" s="20">
        <v>0.30122014368447503</v>
      </c>
      <c r="J47" s="9">
        <f t="shared" si="6"/>
        <v>6.8712667571104169E-3</v>
      </c>
      <c r="K47" s="25">
        <f t="shared" si="11"/>
        <v>-3.5633903331574457E-3</v>
      </c>
      <c r="L47" s="9"/>
      <c r="W47">
        <f t="shared" si="7"/>
        <v>0.99175085616872583</v>
      </c>
      <c r="X47" s="1">
        <f t="shared" si="8"/>
        <v>11659362875.137022</v>
      </c>
      <c r="Y47">
        <f t="shared" si="9"/>
        <v>23.179375374449336</v>
      </c>
    </row>
    <row r="48" spans="1:25">
      <c r="A48">
        <v>32</v>
      </c>
      <c r="B48">
        <f t="shared" si="3"/>
        <v>305.14999999999998</v>
      </c>
      <c r="C48">
        <f t="shared" ref="C48:C79" si="12">EXP(-$B$5/($E$11*B48) + $B$6/$E$11)</f>
        <v>10143943928.254402</v>
      </c>
      <c r="D48" s="1">
        <f t="shared" ref="D48:D79" si="13">1+ (1/($E$9*C48))*(1-SQRT(1+2*$E$9*C48))</f>
        <v>0.99115875988870883</v>
      </c>
      <c r="E48">
        <f t="shared" si="4"/>
        <v>23.04014270704856</v>
      </c>
      <c r="F48">
        <f t="shared" si="5"/>
        <v>3.2770768474520728E-3</v>
      </c>
      <c r="G48" s="17">
        <f t="shared" ref="G48:G79" si="14">0.5*( (1-D48) * ($B$11*(A48-$E$8) + 2*$E$6) + (D48*($B$12*(A48-$E$7)+2*$E$5)))</f>
        <v>0.30845822540057677</v>
      </c>
      <c r="H48" s="19">
        <f t="shared" si="10"/>
        <v>4.0031512837418459E-4</v>
      </c>
      <c r="I48" s="20">
        <v>0.30756114667612555</v>
      </c>
      <c r="J48" s="9">
        <f t="shared" si="6"/>
        <v>8.9707872445121684E-4</v>
      </c>
      <c r="K48" s="25">
        <f t="shared" si="11"/>
        <v>3.3000114119778601E-3</v>
      </c>
      <c r="L48" s="9"/>
      <c r="W48">
        <f t="shared" si="7"/>
        <v>0.96135894139361922</v>
      </c>
      <c r="X48" s="1">
        <f t="shared" si="8"/>
        <v>515083366.30643457</v>
      </c>
      <c r="Y48">
        <f t="shared" si="9"/>
        <v>20.059839321850625</v>
      </c>
    </row>
    <row r="49" spans="1:25">
      <c r="A49">
        <v>33</v>
      </c>
      <c r="B49">
        <f t="shared" si="3"/>
        <v>306.14999999999998</v>
      </c>
      <c r="C49">
        <f t="shared" si="12"/>
        <v>6772327844.3157072</v>
      </c>
      <c r="D49" s="1">
        <f t="shared" si="13"/>
        <v>0.98919024331450811</v>
      </c>
      <c r="E49">
        <f t="shared" si="4"/>
        <v>22.636110711787325</v>
      </c>
      <c r="F49">
        <f t="shared" si="5"/>
        <v>3.2663726931242859E-3</v>
      </c>
      <c r="G49" s="17">
        <f t="shared" si="14"/>
        <v>0.30889204069833381</v>
      </c>
      <c r="H49" s="19">
        <f t="shared" si="10"/>
        <v>4.7412456702006223E-4</v>
      </c>
      <c r="I49" s="20">
        <v>0.30782016650843075</v>
      </c>
      <c r="J49" s="9">
        <f t="shared" si="6"/>
        <v>1.0718741899030659E-3</v>
      </c>
      <c r="K49" s="25">
        <f t="shared" si="11"/>
        <v>-3.6024212992212257E-3</v>
      </c>
      <c r="L49" s="9"/>
      <c r="W49">
        <f t="shared" si="7"/>
        <v>0.96038490160657308</v>
      </c>
      <c r="X49" s="1">
        <f t="shared" si="8"/>
        <v>489568913.0706811</v>
      </c>
      <c r="Y49">
        <f t="shared" si="9"/>
        <v>20.009035792601349</v>
      </c>
    </row>
    <row r="50" spans="1:25">
      <c r="A50">
        <v>34</v>
      </c>
      <c r="B50">
        <f t="shared" si="3"/>
        <v>307.14999999999998</v>
      </c>
      <c r="C50">
        <f t="shared" si="12"/>
        <v>4533270865.9672642</v>
      </c>
      <c r="D50" s="1">
        <f t="shared" si="13"/>
        <v>0.98680362866335303</v>
      </c>
      <c r="E50">
        <f t="shared" si="4"/>
        <v>22.234709561359324</v>
      </c>
      <c r="F50">
        <f t="shared" si="5"/>
        <v>3.255738238645613E-3</v>
      </c>
      <c r="G50" s="17">
        <f t="shared" si="14"/>
        <v>0.30940647453461689</v>
      </c>
      <c r="H50" s="19">
        <f t="shared" si="10"/>
        <v>5.6283127003017852E-4</v>
      </c>
      <c r="I50" s="20">
        <v>0.3003563040776831</v>
      </c>
      <c r="J50" s="9">
        <f t="shared" si="6"/>
        <v>9.0501704569337926E-3</v>
      </c>
      <c r="K50" s="25">
        <f t="shared" si="11"/>
        <v>2.9551360593740861E-3</v>
      </c>
      <c r="L50" s="9"/>
      <c r="W50">
        <f t="shared" si="7"/>
        <v>0.99673021909696524</v>
      </c>
      <c r="X50" s="1">
        <f t="shared" si="8"/>
        <v>74581361360.715988</v>
      </c>
      <c r="Y50">
        <f t="shared" si="9"/>
        <v>25.035156465227406</v>
      </c>
    </row>
    <row r="51" spans="1:25">
      <c r="A51">
        <v>35</v>
      </c>
      <c r="B51">
        <f t="shared" si="3"/>
        <v>308.14999999999998</v>
      </c>
      <c r="C51">
        <f t="shared" si="12"/>
        <v>3042403433.4960523</v>
      </c>
      <c r="D51" s="1">
        <f t="shared" si="13"/>
        <v>0.98391520874583727</v>
      </c>
      <c r="E51">
        <f t="shared" si="4"/>
        <v>21.835913643126219</v>
      </c>
      <c r="F51">
        <f t="shared" si="5"/>
        <v>3.2451728054518907E-3</v>
      </c>
      <c r="G51" s="17">
        <f t="shared" si="14"/>
        <v>0.31001770323839417</v>
      </c>
      <c r="H51" s="19">
        <f t="shared" si="10"/>
        <v>6.6920127490666115E-4</v>
      </c>
      <c r="I51" s="20">
        <v>0.31373043862717892</v>
      </c>
      <c r="J51" s="9">
        <f t="shared" si="6"/>
        <v>-3.7127353887847492E-3</v>
      </c>
      <c r="K51" s="25">
        <f t="shared" si="11"/>
        <v>5.3378236972520254E-3</v>
      </c>
      <c r="L51" s="9"/>
      <c r="W51">
        <f t="shared" si="7"/>
        <v>0.93239032989610104</v>
      </c>
      <c r="X51" s="1">
        <f t="shared" si="8"/>
        <v>163181196.79800147</v>
      </c>
      <c r="Y51">
        <f t="shared" si="9"/>
        <v>18.910371778157923</v>
      </c>
    </row>
    <row r="52" spans="1:25">
      <c r="A52">
        <v>36</v>
      </c>
      <c r="B52">
        <f t="shared" si="3"/>
        <v>309.14999999999998</v>
      </c>
      <c r="C52">
        <f t="shared" si="12"/>
        <v>2047115724.7221999</v>
      </c>
      <c r="D52" s="1">
        <f t="shared" si="13"/>
        <v>0.98042592760512493</v>
      </c>
      <c r="E52">
        <f t="shared" si="4"/>
        <v>21.439697675844002</v>
      </c>
      <c r="F52">
        <f t="shared" si="5"/>
        <v>3.2346757237586934E-3</v>
      </c>
      <c r="G52" s="17">
        <f t="shared" si="14"/>
        <v>0.31074487708443022</v>
      </c>
      <c r="H52" s="19">
        <f t="shared" si="10"/>
        <v>7.9643849943794587E-4</v>
      </c>
      <c r="I52" s="20">
        <v>0.31103195147218715</v>
      </c>
      <c r="J52" s="9">
        <f t="shared" si="6"/>
        <v>-2.8707438775693594E-4</v>
      </c>
      <c r="K52" s="25">
        <f t="shared" si="11"/>
        <v>-6.0457494415402935E-3</v>
      </c>
      <c r="L52" s="9"/>
      <c r="W52">
        <f t="shared" si="7"/>
        <v>0.94570868325908009</v>
      </c>
      <c r="X52" s="1">
        <f t="shared" si="8"/>
        <v>256676798.62307346</v>
      </c>
      <c r="Y52">
        <f t="shared" si="9"/>
        <v>19.363328258519601</v>
      </c>
    </row>
    <row r="53" spans="1:25">
      <c r="A53">
        <v>37</v>
      </c>
      <c r="B53">
        <f t="shared" si="3"/>
        <v>310.14999999999998</v>
      </c>
      <c r="C53">
        <f t="shared" si="12"/>
        <v>1380948894.2053192</v>
      </c>
      <c r="D53" s="1">
        <f t="shared" si="13"/>
        <v>0.97621901594412785</v>
      </c>
      <c r="E53">
        <f t="shared" si="4"/>
        <v>21.046036704320471</v>
      </c>
      <c r="F53">
        <f t="shared" si="5"/>
        <v>3.224246332419797E-3</v>
      </c>
      <c r="G53" s="17">
        <f t="shared" si="14"/>
        <v>0.31161058023727006</v>
      </c>
      <c r="H53" s="19">
        <f t="shared" si="10"/>
        <v>9.4822609537248415E-4</v>
      </c>
      <c r="I53" s="20">
        <v>0.30163893974409833</v>
      </c>
      <c r="J53" s="9">
        <f t="shared" si="6"/>
        <v>9.9716404931717295E-3</v>
      </c>
      <c r="K53" s="25">
        <f t="shared" si="11"/>
        <v>-3.9826762372626168E-3</v>
      </c>
      <c r="L53" s="9"/>
      <c r="W53">
        <f t="shared" si="7"/>
        <v>0.99133770855223136</v>
      </c>
      <c r="X53" s="1">
        <f t="shared" si="8"/>
        <v>10569295244.960888</v>
      </c>
      <c r="Y53">
        <f t="shared" si="9"/>
        <v>23.081218959578326</v>
      </c>
    </row>
    <row r="54" spans="1:25">
      <c r="A54">
        <v>38</v>
      </c>
      <c r="B54">
        <f t="shared" si="3"/>
        <v>311.14999999999998</v>
      </c>
      <c r="C54">
        <f t="shared" si="12"/>
        <v>933924440.57238889</v>
      </c>
      <c r="D54" s="1">
        <f t="shared" si="13"/>
        <v>0.97115743089741136</v>
      </c>
      <c r="E54">
        <f t="shared" si="4"/>
        <v>20.654906094175871</v>
      </c>
      <c r="F54">
        <f t="shared" si="5"/>
        <v>3.2138839787883662E-3</v>
      </c>
      <c r="G54" s="17">
        <f t="shared" si="14"/>
        <v>0.31264132927517518</v>
      </c>
      <c r="H54" s="19">
        <f t="shared" si="10"/>
        <v>1.1287592072062869E-3</v>
      </c>
      <c r="I54" s="20">
        <v>0.30306659899766192</v>
      </c>
      <c r="J54" s="9">
        <f t="shared" si="6"/>
        <v>9.5747302775132659E-3</v>
      </c>
      <c r="K54" s="25">
        <f t="shared" si="11"/>
        <v>2.0687243033585823E-3</v>
      </c>
      <c r="L54" s="9"/>
      <c r="W54">
        <f t="shared" si="7"/>
        <v>0.98471574345103896</v>
      </c>
      <c r="X54" s="1">
        <f t="shared" si="8"/>
        <v>3372191511.212698</v>
      </c>
      <c r="Y54">
        <f t="shared" si="9"/>
        <v>21.938828670020335</v>
      </c>
    </row>
    <row r="55" spans="1:25">
      <c r="A55">
        <v>39</v>
      </c>
      <c r="B55">
        <f t="shared" si="3"/>
        <v>312.14999999999998</v>
      </c>
      <c r="C55">
        <f t="shared" si="12"/>
        <v>633190274.58672607</v>
      </c>
      <c r="D55" s="1">
        <f t="shared" si="13"/>
        <v>0.96508116107885533</v>
      </c>
      <c r="E55">
        <f t="shared" si="4"/>
        <v>20.266281526703978</v>
      </c>
      <c r="F55">
        <f t="shared" si="5"/>
        <v>3.2035880185808108E-3</v>
      </c>
      <c r="G55" s="17">
        <f t="shared" si="14"/>
        <v>0.31386809865168264</v>
      </c>
      <c r="H55" s="19">
        <f t="shared" si="10"/>
        <v>1.3427616494067762E-3</v>
      </c>
      <c r="I55" s="20">
        <v>0.3057763883508155</v>
      </c>
      <c r="J55" s="9">
        <f t="shared" si="6"/>
        <v>8.0917103008671387E-3</v>
      </c>
      <c r="K55" s="25">
        <f t="shared" si="11"/>
        <v>4.9712645972271041E-3</v>
      </c>
      <c r="L55" s="9"/>
      <c r="W55">
        <f t="shared" si="7"/>
        <v>0.97191209850491356</v>
      </c>
      <c r="X55" s="1">
        <f t="shared" si="8"/>
        <v>985549378.83795619</v>
      </c>
      <c r="Y55">
        <f t="shared" si="9"/>
        <v>20.708709788667576</v>
      </c>
    </row>
    <row r="56" spans="1:25">
      <c r="A56">
        <v>40</v>
      </c>
      <c r="B56">
        <f t="shared" si="3"/>
        <v>313.14999999999998</v>
      </c>
      <c r="C56">
        <f t="shared" si="12"/>
        <v>430362740.60229677</v>
      </c>
      <c r="D56" s="1">
        <f t="shared" si="13"/>
        <v>0.95780450376952875</v>
      </c>
      <c r="E56">
        <f t="shared" si="4"/>
        <v>19.880138993831935</v>
      </c>
      <c r="F56">
        <f t="shared" si="5"/>
        <v>3.1933578157432542E-3</v>
      </c>
      <c r="G56" s="17">
        <f t="shared" si="14"/>
        <v>0.31532685257398874</v>
      </c>
      <c r="H56" s="19">
        <f t="shared" si="10"/>
        <v>1.5954757688081689E-3</v>
      </c>
      <c r="I56" s="20">
        <v>0.31300912819211613</v>
      </c>
      <c r="J56" s="9">
        <f t="shared" si="6"/>
        <v>2.3177243818726101E-3</v>
      </c>
      <c r="K56" s="25">
        <f t="shared" si="11"/>
        <v>-8.1627669588149598E-4</v>
      </c>
      <c r="L56" s="9"/>
      <c r="W56">
        <f t="shared" si="7"/>
        <v>0.93730165488335959</v>
      </c>
      <c r="X56" s="1">
        <f t="shared" si="8"/>
        <v>190746779.71066099</v>
      </c>
      <c r="Y56">
        <f t="shared" si="9"/>
        <v>19.06645734573554</v>
      </c>
    </row>
    <row r="57" spans="1:25">
      <c r="A57">
        <v>41</v>
      </c>
      <c r="B57">
        <f t="shared" si="3"/>
        <v>314.14999999999998</v>
      </c>
      <c r="C57">
        <f t="shared" si="12"/>
        <v>293226173.72465211</v>
      </c>
      <c r="D57" s="1">
        <f t="shared" si="13"/>
        <v>0.94911348615836322</v>
      </c>
      <c r="E57">
        <f t="shared" si="4"/>
        <v>19.496454793176184</v>
      </c>
      <c r="F57">
        <f t="shared" si="5"/>
        <v>3.1831927423205475E-3</v>
      </c>
      <c r="G57" s="17">
        <f t="shared" si="14"/>
        <v>0.31705905018929897</v>
      </c>
      <c r="H57" s="19">
        <f t="shared" si="10"/>
        <v>1.8926104980176162E-3</v>
      </c>
      <c r="I57" s="20">
        <v>0.30414383495905251</v>
      </c>
      <c r="J57" s="9">
        <f t="shared" si="6"/>
        <v>1.2915215230246468E-2</v>
      </c>
      <c r="K57" s="25">
        <f t="shared" si="11"/>
        <v>-1.6319202372632458E-3</v>
      </c>
      <c r="L57" s="9"/>
      <c r="W57">
        <f t="shared" si="7"/>
        <v>0.9803316505055456</v>
      </c>
      <c r="X57" s="1">
        <f t="shared" si="8"/>
        <v>2027342746.6950719</v>
      </c>
      <c r="Y57">
        <f t="shared" si="9"/>
        <v>21.429991780746175</v>
      </c>
    </row>
    <row r="58" spans="1:25">
      <c r="A58">
        <v>42</v>
      </c>
      <c r="B58">
        <f t="shared" si="3"/>
        <v>315.14999999999998</v>
      </c>
      <c r="C58">
        <f t="shared" si="12"/>
        <v>200275709.6010319</v>
      </c>
      <c r="D58" s="1">
        <f t="shared" si="13"/>
        <v>0.93876369236743651</v>
      </c>
      <c r="E58">
        <f t="shared" si="4"/>
        <v>19.115205523192529</v>
      </c>
      <c r="F58">
        <f t="shared" si="5"/>
        <v>3.1730921783277807E-3</v>
      </c>
      <c r="G58" s="17">
        <f t="shared" si="14"/>
        <v>0.31911207357002397</v>
      </c>
      <c r="H58" s="19">
        <f t="shared" si="10"/>
        <v>2.2402271845610999E-3</v>
      </c>
      <c r="I58" s="20">
        <v>0.30974528771758963</v>
      </c>
      <c r="J58" s="9">
        <f t="shared" si="6"/>
        <v>9.3667858524343339E-3</v>
      </c>
      <c r="K58" s="25">
        <f t="shared" si="11"/>
        <v>1.7567285437420921E-3</v>
      </c>
      <c r="L58" s="9"/>
      <c r="W58">
        <f t="shared" si="7"/>
        <v>0.95360325339856844</v>
      </c>
      <c r="X58" s="1">
        <f t="shared" si="8"/>
        <v>354390975.70619071</v>
      </c>
      <c r="Y58">
        <f t="shared" si="9"/>
        <v>19.685911312788015</v>
      </c>
    </row>
    <row r="59" spans="1:25">
      <c r="A59">
        <v>43</v>
      </c>
      <c r="B59">
        <f t="shared" si="3"/>
        <v>316.14999999999998</v>
      </c>
      <c r="C59">
        <f t="shared" si="12"/>
        <v>137120146.11577582</v>
      </c>
      <c r="D59" s="1">
        <f t="shared" si="13"/>
        <v>0.92647887881728685</v>
      </c>
      <c r="E59">
        <f t="shared" si="4"/>
        <v>18.736368078418309</v>
      </c>
      <c r="F59">
        <f t="shared" si="5"/>
        <v>3.1630555116242292E-3</v>
      </c>
      <c r="G59" s="17">
        <f t="shared" si="14"/>
        <v>0.32153950455842117</v>
      </c>
      <c r="H59" s="19">
        <f t="shared" si="10"/>
        <v>2.6445361658607447E-3</v>
      </c>
      <c r="I59" s="20">
        <v>0.30765729204653669</v>
      </c>
      <c r="J59" s="9">
        <f t="shared" si="6"/>
        <v>1.3882212511884484E-2</v>
      </c>
      <c r="K59" s="25">
        <f t="shared" si="11"/>
        <v>1.0638826642851984E-3</v>
      </c>
      <c r="L59" s="9"/>
      <c r="W59">
        <f t="shared" si="7"/>
        <v>0.96394404301030656</v>
      </c>
      <c r="X59" s="1">
        <f t="shared" si="8"/>
        <v>593181717.04812717</v>
      </c>
      <c r="Y59">
        <f t="shared" si="9"/>
        <v>20.201011346863204</v>
      </c>
    </row>
    <row r="60" spans="1:25">
      <c r="A60">
        <v>44</v>
      </c>
      <c r="B60">
        <f t="shared" si="3"/>
        <v>317.14999999999998</v>
      </c>
      <c r="C60">
        <f t="shared" si="12"/>
        <v>94104803.010001719</v>
      </c>
      <c r="D60" s="1">
        <f t="shared" si="13"/>
        <v>0.91195091827364183</v>
      </c>
      <c r="E60">
        <f t="shared" si="4"/>
        <v>18.359919644804592</v>
      </c>
      <c r="F60">
        <f t="shared" si="5"/>
        <v>3.1530821377896896E-3</v>
      </c>
      <c r="G60" s="17">
        <f t="shared" si="14"/>
        <v>0.32440114590174546</v>
      </c>
      <c r="H60" s="19">
        <f t="shared" si="10"/>
        <v>3.1115694744601741E-3</v>
      </c>
      <c r="I60" s="20">
        <v>0.31187305304616003</v>
      </c>
      <c r="J60" s="9">
        <f t="shared" si="6"/>
        <v>1.2528092855585427E-2</v>
      </c>
      <c r="K60" s="25">
        <f t="shared" si="11"/>
        <v>6.307711903167923E-4</v>
      </c>
      <c r="L60" s="9"/>
      <c r="W60">
        <f t="shared" si="7"/>
        <v>0.94391253075386883</v>
      </c>
      <c r="X60" s="1">
        <f t="shared" si="8"/>
        <v>240043554.8589592</v>
      </c>
      <c r="Y60">
        <f t="shared" si="9"/>
        <v>19.296330943420017</v>
      </c>
    </row>
    <row r="61" spans="1:25">
      <c r="A61">
        <v>45</v>
      </c>
      <c r="B61">
        <f t="shared" si="3"/>
        <v>318.14999999999998</v>
      </c>
      <c r="C61">
        <f t="shared" si="12"/>
        <v>64736626.400650173</v>
      </c>
      <c r="D61" s="1">
        <f t="shared" si="13"/>
        <v>0.89484181154675912</v>
      </c>
      <c r="E61">
        <f t="shared" si="4"/>
        <v>17.985837695136269</v>
      </c>
      <c r="F61">
        <f t="shared" si="5"/>
        <v>3.1431714600031434E-3</v>
      </c>
      <c r="G61" s="17">
        <f t="shared" si="14"/>
        <v>0.32776264350734152</v>
      </c>
      <c r="H61" s="19">
        <f t="shared" si="10"/>
        <v>3.6466872268181294E-3</v>
      </c>
      <c r="I61" s="20">
        <v>0.30891883442717027</v>
      </c>
      <c r="J61" s="9">
        <f t="shared" si="6"/>
        <v>1.8843809080171248E-2</v>
      </c>
      <c r="K61" s="25">
        <f t="shared" si="11"/>
        <v>-2.9061705950014782E-4</v>
      </c>
      <c r="L61" s="9"/>
      <c r="W61">
        <f t="shared" si="7"/>
        <v>0.95842125653160271</v>
      </c>
      <c r="X61" s="1">
        <f t="shared" si="8"/>
        <v>443510292.64714265</v>
      </c>
      <c r="Y61">
        <f t="shared" si="9"/>
        <v>19.910231567217199</v>
      </c>
    </row>
    <row r="62" spans="1:25">
      <c r="A62">
        <v>46</v>
      </c>
      <c r="B62">
        <f t="shared" si="3"/>
        <v>319.14999999999998</v>
      </c>
      <c r="C62">
        <f t="shared" si="12"/>
        <v>44638174.640808821</v>
      </c>
      <c r="D62" s="1">
        <f t="shared" si="13"/>
        <v>0.87478874368940496</v>
      </c>
      <c r="E62">
        <f t="shared" si="4"/>
        <v>17.614099984538399</v>
      </c>
      <c r="F62">
        <f t="shared" si="5"/>
        <v>3.1333228889237038E-3</v>
      </c>
      <c r="G62" s="17">
        <f t="shared" si="14"/>
        <v>0.33169452035538172</v>
      </c>
      <c r="H62" s="19">
        <f t="shared" si="10"/>
        <v>4.2538688051697027E-3</v>
      </c>
      <c r="I62" s="20">
        <v>0.31129181892715974</v>
      </c>
      <c r="J62" s="9">
        <f t="shared" si="6"/>
        <v>2.0402701428221981E-2</v>
      </c>
      <c r="K62" s="25">
        <f t="shared" si="11"/>
        <v>7.4601119289982587E-3</v>
      </c>
      <c r="L62" s="9"/>
      <c r="W62">
        <f t="shared" si="7"/>
        <v>0.94727529204992234</v>
      </c>
      <c r="X62" s="1">
        <f t="shared" si="8"/>
        <v>272607519.49755943</v>
      </c>
      <c r="Y62">
        <f t="shared" si="9"/>
        <v>19.423543661210019</v>
      </c>
    </row>
    <row r="63" spans="1:25">
      <c r="A63">
        <v>47</v>
      </c>
      <c r="B63">
        <f t="shared" si="3"/>
        <v>320.14999999999998</v>
      </c>
      <c r="C63">
        <f t="shared" si="12"/>
        <v>30851148.806008391</v>
      </c>
      <c r="D63" s="1">
        <f t="shared" si="13"/>
        <v>0.85141342561611477</v>
      </c>
      <c r="E63">
        <f t="shared" si="4"/>
        <v>17.244684546066694</v>
      </c>
      <c r="F63">
        <f t="shared" si="5"/>
        <v>3.1235358425737939E-3</v>
      </c>
      <c r="G63" s="17">
        <f t="shared" si="14"/>
        <v>0.33627038111768093</v>
      </c>
      <c r="H63" s="19">
        <f t="shared" si="10"/>
        <v>4.9347380448362121E-3</v>
      </c>
      <c r="I63" s="20">
        <v>0.32383905828516679</v>
      </c>
      <c r="J63" s="9">
        <f t="shared" si="6"/>
        <v>1.2431322832514136E-2</v>
      </c>
      <c r="K63" s="25">
        <f t="shared" si="11"/>
        <v>7.3426512492721918E-4</v>
      </c>
      <c r="L63" s="9"/>
      <c r="W63">
        <f t="shared" si="7"/>
        <v>0.88717189180849576</v>
      </c>
      <c r="X63" s="1">
        <f t="shared" si="8"/>
        <v>55752346.160815895</v>
      </c>
      <c r="Y63">
        <f t="shared" si="9"/>
        <v>17.83643005102109</v>
      </c>
    </row>
    <row r="64" spans="1:25">
      <c r="A64">
        <v>48</v>
      </c>
      <c r="B64">
        <f t="shared" si="3"/>
        <v>321.14999999999998</v>
      </c>
      <c r="C64">
        <f t="shared" si="12"/>
        <v>21371518.586602837</v>
      </c>
      <c r="D64" s="1">
        <f t="shared" si="13"/>
        <v>0.82433721807656291</v>
      </c>
      <c r="E64">
        <f t="shared" si="4"/>
        <v>16.87756968638044</v>
      </c>
      <c r="F64">
        <f t="shared" si="5"/>
        <v>3.1138097462245057E-3</v>
      </c>
      <c r="G64" s="17">
        <f t="shared" si="14"/>
        <v>0.34156399644505414</v>
      </c>
      <c r="H64" s="19">
        <f t="shared" si="10"/>
        <v>5.6872798458195428E-3</v>
      </c>
      <c r="I64" s="20">
        <v>0.31276034917701417</v>
      </c>
      <c r="J64" s="9">
        <f t="shared" si="6"/>
        <v>2.8803647268039967E-2</v>
      </c>
      <c r="K64" s="25">
        <f t="shared" si="11"/>
        <v>2.1646790601071997E-3</v>
      </c>
      <c r="L64" s="9"/>
      <c r="W64">
        <f t="shared" si="7"/>
        <v>0.94077227808847486</v>
      </c>
      <c r="X64" s="1">
        <f t="shared" si="8"/>
        <v>214547985.59772086</v>
      </c>
      <c r="Y64">
        <f t="shared" si="9"/>
        <v>19.184043980393483</v>
      </c>
    </row>
    <row r="65" spans="1:25">
      <c r="A65">
        <v>49</v>
      </c>
      <c r="B65">
        <f t="shared" si="3"/>
        <v>322.14999999999998</v>
      </c>
      <c r="C65">
        <f t="shared" si="12"/>
        <v>14838474.315591641</v>
      </c>
      <c r="D65" s="1">
        <f t="shared" si="13"/>
        <v>0.79320371245531474</v>
      </c>
      <c r="E65">
        <f t="shared" si="4"/>
        <v>16.512733981495913</v>
      </c>
      <c r="F65">
        <f t="shared" si="5"/>
        <v>3.1041440322830982E-3</v>
      </c>
      <c r="G65" s="17">
        <f t="shared" si="14"/>
        <v>0.34764494080932001</v>
      </c>
      <c r="H65" s="19">
        <f t="shared" si="10"/>
        <v>6.5042329423611878E-3</v>
      </c>
      <c r="I65" s="20">
        <v>0.32816841640538119</v>
      </c>
      <c r="J65" s="9">
        <f t="shared" si="6"/>
        <v>1.9476524403938822E-2</v>
      </c>
      <c r="K65" s="25">
        <f t="shared" si="11"/>
        <v>9.0160707651900374E-3</v>
      </c>
      <c r="L65" s="9"/>
      <c r="W65">
        <f t="shared" si="7"/>
        <v>0.866949137269309</v>
      </c>
      <c r="X65" s="1">
        <f t="shared" si="8"/>
        <v>39178537.112119325</v>
      </c>
      <c r="Y65">
        <f t="shared" si="9"/>
        <v>17.483639632165414</v>
      </c>
    </row>
    <row r="66" spans="1:25">
      <c r="A66">
        <v>50</v>
      </c>
      <c r="B66">
        <f t="shared" si="3"/>
        <v>323.14999999999998</v>
      </c>
      <c r="C66">
        <f t="shared" si="12"/>
        <v>10325801.001279308</v>
      </c>
      <c r="D66" s="1">
        <f t="shared" si="13"/>
        <v>0.75771041485238544</v>
      </c>
      <c r="E66">
        <f t="shared" si="4"/>
        <v>16.150156272618688</v>
      </c>
      <c r="F66">
        <f t="shared" si="5"/>
        <v>3.0945381401825778E-3</v>
      </c>
      <c r="G66" s="17">
        <f t="shared" si="14"/>
        <v>0.35457246232977652</v>
      </c>
      <c r="H66" s="19">
        <f t="shared" si="10"/>
        <v>7.3712032990304877E-3</v>
      </c>
      <c r="I66" s="20">
        <v>0.33079249070739425</v>
      </c>
      <c r="J66" s="9">
        <f t="shared" si="6"/>
        <v>2.3779971622382268E-2</v>
      </c>
      <c r="K66" s="25">
        <f t="shared" si="11"/>
        <v>1.0313122179600731E-3</v>
      </c>
      <c r="L66" s="9"/>
      <c r="W66">
        <f t="shared" si="7"/>
        <v>0.85463843694768515</v>
      </c>
      <c r="X66" s="1">
        <f t="shared" si="8"/>
        <v>32357371.834124934</v>
      </c>
      <c r="Y66">
        <f t="shared" si="9"/>
        <v>17.292352430358335</v>
      </c>
    </row>
    <row r="67" spans="1:25">
      <c r="A67">
        <v>51</v>
      </c>
      <c r="B67">
        <f t="shared" si="3"/>
        <v>324.14999999999998</v>
      </c>
      <c r="C67">
        <f t="shared" si="12"/>
        <v>7201613.5428550364</v>
      </c>
      <c r="D67" s="1">
        <f t="shared" si="13"/>
        <v>0.7176507389112019</v>
      </c>
      <c r="E67">
        <f t="shared" si="4"/>
        <v>15.789815662053229</v>
      </c>
      <c r="F67">
        <f t="shared" si="5"/>
        <v>3.0849915162733305E-3</v>
      </c>
      <c r="G67" s="17">
        <f t="shared" si="14"/>
        <v>0.36238734740738099</v>
      </c>
      <c r="H67" s="19">
        <f t="shared" si="10"/>
        <v>8.2646519859794487E-3</v>
      </c>
      <c r="I67" s="20">
        <v>0.33023104084130134</v>
      </c>
      <c r="J67" s="9">
        <f t="shared" si="6"/>
        <v>3.2156306566079651E-2</v>
      </c>
      <c r="K67" s="25">
        <f t="shared" si="11"/>
        <v>2.1595122698247204E-3</v>
      </c>
      <c r="L67" s="9"/>
      <c r="W67">
        <f t="shared" si="7"/>
        <v>0.85764685817269992</v>
      </c>
      <c r="X67" s="1">
        <f t="shared" si="8"/>
        <v>33858239.639509857</v>
      </c>
      <c r="Y67">
        <f t="shared" si="9"/>
        <v>17.337692943935306</v>
      </c>
    </row>
    <row r="68" spans="1:25">
      <c r="A68">
        <v>52</v>
      </c>
      <c r="B68">
        <f t="shared" si="3"/>
        <v>325.14999999999998</v>
      </c>
      <c r="C68">
        <f t="shared" si="12"/>
        <v>5033829.121305231</v>
      </c>
      <c r="D68" s="1">
        <f t="shared" si="13"/>
        <v>0.67296635483640799</v>
      </c>
      <c r="E68">
        <f t="shared" si="4"/>
        <v>15.431691509187715</v>
      </c>
      <c r="F68">
        <f t="shared" si="5"/>
        <v>3.0755036137167465E-3</v>
      </c>
      <c r="G68" s="17">
        <f t="shared" si="14"/>
        <v>0.37110176630173541</v>
      </c>
      <c r="H68" s="19">
        <f t="shared" si="10"/>
        <v>9.150087559967407E-3</v>
      </c>
      <c r="I68" s="20">
        <v>0.33511151524704369</v>
      </c>
      <c r="J68" s="9">
        <f t="shared" si="6"/>
        <v>3.5990251054691724E-2</v>
      </c>
      <c r="K68" s="25">
        <f t="shared" si="11"/>
        <v>-4.1108205569151401E-4</v>
      </c>
      <c r="L68" s="9"/>
      <c r="W68">
        <f t="shared" si="7"/>
        <v>0.83450460668237347</v>
      </c>
      <c r="X68" s="1">
        <f t="shared" si="8"/>
        <v>24375128.095331997</v>
      </c>
      <c r="Y68">
        <f t="shared" si="9"/>
        <v>17.009073830027486</v>
      </c>
    </row>
    <row r="69" spans="1:25">
      <c r="A69">
        <v>53</v>
      </c>
      <c r="B69">
        <f t="shared" si="3"/>
        <v>326.14999999999998</v>
      </c>
      <c r="C69">
        <f t="shared" si="12"/>
        <v>3526313.0684427139</v>
      </c>
      <c r="D69" s="1">
        <f t="shared" si="13"/>
        <v>0.62380768421351918</v>
      </c>
      <c r="E69">
        <f t="shared" si="4"/>
        <v>15.075763426552854</v>
      </c>
      <c r="F69">
        <f t="shared" si="5"/>
        <v>3.0660738923808067E-3</v>
      </c>
      <c r="G69" s="17">
        <f t="shared" si="14"/>
        <v>0.3806875225273158</v>
      </c>
      <c r="H69" s="19">
        <f t="shared" si="10"/>
        <v>9.9810410489883372E-3</v>
      </c>
      <c r="I69" s="20">
        <v>0.32940887672991831</v>
      </c>
      <c r="J69" s="9">
        <f t="shared" si="6"/>
        <v>5.1278645797397493E-2</v>
      </c>
      <c r="K69" s="25">
        <f t="shared" si="11"/>
        <v>-1.9005332551003118E-5</v>
      </c>
      <c r="L69" s="9"/>
      <c r="W69">
        <f t="shared" si="7"/>
        <v>0.86221346201499138</v>
      </c>
      <c r="X69" s="1">
        <f t="shared" si="8"/>
        <v>36332159.316224232</v>
      </c>
      <c r="Y69">
        <f t="shared" si="9"/>
        <v>17.408213838605754</v>
      </c>
    </row>
    <row r="70" spans="1:25">
      <c r="A70">
        <v>54</v>
      </c>
      <c r="B70">
        <f t="shared" si="3"/>
        <v>327.14999999999998</v>
      </c>
      <c r="C70">
        <f t="shared" si="12"/>
        <v>2475644.3807406267</v>
      </c>
      <c r="D70" s="1">
        <f t="shared" si="13"/>
        <v>0.57059661826411001</v>
      </c>
      <c r="E70">
        <f t="shared" si="4"/>
        <v>14.722011275953022</v>
      </c>
      <c r="F70">
        <f t="shared" si="5"/>
        <v>3.0567018187375823E-3</v>
      </c>
      <c r="G70" s="17">
        <f t="shared" si="14"/>
        <v>0.39106384839971209</v>
      </c>
      <c r="H70" s="19">
        <f t="shared" si="10"/>
        <v>1.0699689018568437E-2</v>
      </c>
      <c r="I70" s="20">
        <v>0.33507350458194168</v>
      </c>
      <c r="J70" s="9">
        <f t="shared" si="6"/>
        <v>5.5990343817770405E-2</v>
      </c>
      <c r="K70" s="25">
        <f t="shared" si="11"/>
        <v>1.000385254545752E-2</v>
      </c>
      <c r="L70" s="9"/>
      <c r="W70">
        <f t="shared" si="7"/>
        <v>0.83531867693054518</v>
      </c>
      <c r="X70" s="1">
        <f t="shared" si="8"/>
        <v>24640725.115489081</v>
      </c>
      <c r="Y70">
        <f t="shared" si="9"/>
        <v>17.019911124584944</v>
      </c>
    </row>
    <row r="71" spans="1:25">
      <c r="A71">
        <v>55</v>
      </c>
      <c r="B71">
        <f t="shared" si="3"/>
        <v>328.15</v>
      </c>
      <c r="C71">
        <f t="shared" si="12"/>
        <v>1741774.8232074012</v>
      </c>
      <c r="D71" s="1">
        <f t="shared" si="13"/>
        <v>0.51408032770526846</v>
      </c>
      <c r="E71">
        <f t="shared" si="4"/>
        <v>14.370415164668174</v>
      </c>
      <c r="F71">
        <f t="shared" si="5"/>
        <v>3.0473868657626088E-3</v>
      </c>
      <c r="G71" s="17">
        <f t="shared" si="14"/>
        <v>0.40208690056445268</v>
      </c>
      <c r="H71" s="19">
        <f t="shared" si="10"/>
        <v>1.1240204859491898E-2</v>
      </c>
      <c r="I71" s="20">
        <v>0.34941658182083335</v>
      </c>
      <c r="J71" s="9">
        <f t="shared" si="6"/>
        <v>5.2670318743619327E-2</v>
      </c>
      <c r="K71" s="25">
        <f t="shared" si="11"/>
        <v>9.6208401948459366E-3</v>
      </c>
      <c r="L71" s="9"/>
      <c r="W71">
        <f t="shared" si="7"/>
        <v>0.76677920919890008</v>
      </c>
      <c r="X71" s="1">
        <f t="shared" si="8"/>
        <v>11277836.352942584</v>
      </c>
      <c r="Y71">
        <f t="shared" si="9"/>
        <v>16.238349972953387</v>
      </c>
    </row>
    <row r="72" spans="1:25">
      <c r="A72">
        <v>56</v>
      </c>
      <c r="B72">
        <f t="shared" si="3"/>
        <v>329.15</v>
      </c>
      <c r="C72">
        <f t="shared" si="12"/>
        <v>1228071.2924249612</v>
      </c>
      <c r="D72" s="1">
        <f t="shared" si="13"/>
        <v>0.45535912973199821</v>
      </c>
      <c r="E72">
        <f t="shared" si="4"/>
        <v>14.020955441724709</v>
      </c>
      <c r="F72">
        <f t="shared" si="5"/>
        <v>3.0381285128360932E-3</v>
      </c>
      <c r="G72" s="17">
        <f t="shared" si="14"/>
        <v>0.41354425811869588</v>
      </c>
      <c r="H72" s="19">
        <f t="shared" si="10"/>
        <v>1.1535826877850597E-2</v>
      </c>
      <c r="I72" s="20">
        <v>0.35431518497163356</v>
      </c>
      <c r="J72" s="9">
        <f t="shared" si="6"/>
        <v>5.9229073147062328E-2</v>
      </c>
      <c r="K72" s="25">
        <f t="shared" si="11"/>
        <v>8.0102729521563942E-4</v>
      </c>
      <c r="L72" s="9"/>
      <c r="W72">
        <f t="shared" si="7"/>
        <v>0.74360717775033591</v>
      </c>
      <c r="X72" s="1">
        <f t="shared" si="8"/>
        <v>9049442.6986405775</v>
      </c>
      <c r="Y72">
        <f t="shared" si="9"/>
        <v>16.018213733519257</v>
      </c>
    </row>
    <row r="73" spans="1:25">
      <c r="A73">
        <v>57</v>
      </c>
      <c r="B73">
        <f t="shared" si="3"/>
        <v>330.15</v>
      </c>
      <c r="C73">
        <f t="shared" si="12"/>
        <v>867709.87661057641</v>
      </c>
      <c r="D73" s="1">
        <f t="shared" si="13"/>
        <v>0.39586714684621516</v>
      </c>
      <c r="E73">
        <f t="shared" si="4"/>
        <v>13.673612694234464</v>
      </c>
      <c r="F73">
        <f t="shared" si="5"/>
        <v>3.0289262456459189E-3</v>
      </c>
      <c r="G73" s="17">
        <f t="shared" si="14"/>
        <v>0.42515855432015387</v>
      </c>
      <c r="H73" s="19">
        <f t="shared" si="10"/>
        <v>1.152989622889336E-2</v>
      </c>
      <c r="I73" s="20">
        <v>0.35101863641126463</v>
      </c>
      <c r="J73" s="9">
        <f t="shared" si="6"/>
        <v>7.4139917908889241E-2</v>
      </c>
      <c r="K73" s="25">
        <f t="shared" si="11"/>
        <v>6.0061940783564804E-3</v>
      </c>
      <c r="L73" s="9"/>
      <c r="W73">
        <f t="shared" si="7"/>
        <v>0.75976642643971359</v>
      </c>
      <c r="X73" s="1">
        <f t="shared" si="8"/>
        <v>10531801.915745301</v>
      </c>
      <c r="Y73">
        <f t="shared" si="9"/>
        <v>16.169909991573508</v>
      </c>
    </row>
    <row r="74" spans="1:25">
      <c r="A74">
        <v>58</v>
      </c>
      <c r="B74">
        <f t="shared" si="3"/>
        <v>331.15</v>
      </c>
      <c r="C74">
        <f t="shared" si="12"/>
        <v>614379.28461478779</v>
      </c>
      <c r="D74" s="1">
        <f t="shared" si="13"/>
        <v>0.33728621264136527</v>
      </c>
      <c r="E74">
        <f t="shared" si="4"/>
        <v>13.328367743799902</v>
      </c>
      <c r="F74">
        <f t="shared" si="5"/>
        <v>3.0197795560924054E-3</v>
      </c>
      <c r="G74" s="17">
        <f t="shared" si="14"/>
        <v>0.43660405057648261</v>
      </c>
      <c r="H74" s="19">
        <f t="shared" si="10"/>
        <v>1.1189484803589028E-2</v>
      </c>
      <c r="I74" s="20">
        <v>0.36632757312834652</v>
      </c>
      <c r="J74" s="9">
        <f t="shared" si="6"/>
        <v>7.0276477448136088E-2</v>
      </c>
      <c r="K74" s="25">
        <f t="shared" si="11"/>
        <v>1.0275676540819678E-2</v>
      </c>
      <c r="L74" s="9"/>
      <c r="W74">
        <f t="shared" si="7"/>
        <v>0.68668227667627546</v>
      </c>
      <c r="X74" s="1">
        <f t="shared" si="8"/>
        <v>5595976.7452820605</v>
      </c>
      <c r="Y74">
        <f t="shared" si="9"/>
        <v>15.537558459162387</v>
      </c>
    </row>
    <row r="75" spans="1:25">
      <c r="A75">
        <v>59</v>
      </c>
      <c r="B75">
        <f t="shared" si="3"/>
        <v>332.15</v>
      </c>
      <c r="C75">
        <f t="shared" si="12"/>
        <v>435914.604968509</v>
      </c>
      <c r="D75" s="1">
        <f t="shared" si="13"/>
        <v>0.2813861071151651</v>
      </c>
      <c r="E75">
        <f t="shared" si="4"/>
        <v>12.985201642984094</v>
      </c>
      <c r="F75">
        <f t="shared" si="5"/>
        <v>3.0106879421947915E-3</v>
      </c>
      <c r="G75" s="17">
        <f t="shared" si="14"/>
        <v>0.44753752392733193</v>
      </c>
      <c r="H75" s="19">
        <f t="shared" si="10"/>
        <v>1.0517965243884042E-2</v>
      </c>
      <c r="I75" s="20">
        <v>0.37156998949290398</v>
      </c>
      <c r="J75" s="9">
        <f t="shared" si="6"/>
        <v>7.5967534434427941E-2</v>
      </c>
      <c r="K75" s="25">
        <f t="shared" si="11"/>
        <v>1.2691142365178626E-2</v>
      </c>
      <c r="L75" s="9"/>
      <c r="W75">
        <f t="shared" si="7"/>
        <v>0.66190843135176947</v>
      </c>
      <c r="X75" s="1">
        <f t="shared" si="8"/>
        <v>4632540.4406653931</v>
      </c>
      <c r="Y75">
        <f t="shared" si="9"/>
        <v>15.348615966874814</v>
      </c>
    </row>
    <row r="76" spans="1:25">
      <c r="A76">
        <v>60</v>
      </c>
      <c r="B76">
        <f t="shared" si="3"/>
        <v>333.15</v>
      </c>
      <c r="C76">
        <f t="shared" si="12"/>
        <v>309928.11790399026</v>
      </c>
      <c r="D76" s="1">
        <f t="shared" si="13"/>
        <v>0.22980927764697945</v>
      </c>
      <c r="E76">
        <f t="shared" si="4"/>
        <v>12.644095671844468</v>
      </c>
      <c r="F76">
        <f t="shared" si="5"/>
        <v>3.0016509079993999E-3</v>
      </c>
      <c r="G76" s="17">
        <f t="shared" si="14"/>
        <v>0.45763998106425069</v>
      </c>
      <c r="H76" s="19">
        <f t="shared" si="10"/>
        <v>9.561187773833052E-3</v>
      </c>
      <c r="I76" s="20">
        <v>0.39170985785870377</v>
      </c>
      <c r="J76" s="9">
        <f t="shared" si="6"/>
        <v>6.593012320554692E-2</v>
      </c>
      <c r="K76" s="25">
        <f t="shared" si="11"/>
        <v>8.9586534961013098E-3</v>
      </c>
      <c r="L76" s="9"/>
      <c r="W76">
        <f t="shared" si="7"/>
        <v>0.56574522927258974</v>
      </c>
      <c r="X76" s="1">
        <f t="shared" si="8"/>
        <v>2400057.7443025643</v>
      </c>
      <c r="Y76">
        <f t="shared" si="9"/>
        <v>14.691003355154802</v>
      </c>
    </row>
    <row r="77" spans="1:25">
      <c r="A77">
        <v>61</v>
      </c>
      <c r="B77">
        <f t="shared" si="3"/>
        <v>334.15</v>
      </c>
      <c r="C77">
        <f t="shared" si="12"/>
        <v>220804.13808332081</v>
      </c>
      <c r="D77" s="1">
        <f t="shared" si="13"/>
        <v>0.18384811963499581</v>
      </c>
      <c r="E77">
        <f t="shared" si="4"/>
        <v>12.305031334528849</v>
      </c>
      <c r="F77">
        <f t="shared" si="5"/>
        <v>2.9926679634894511E-3</v>
      </c>
      <c r="G77" s="17">
        <f t="shared" si="14"/>
        <v>0.46665989947499803</v>
      </c>
      <c r="H77" s="19">
        <f t="shared" si="10"/>
        <v>8.4026993579980058E-3</v>
      </c>
      <c r="I77" s="20">
        <v>0.3894872964851066</v>
      </c>
      <c r="J77" s="9">
        <f t="shared" si="6"/>
        <v>7.7172602989891426E-2</v>
      </c>
      <c r="K77" s="25">
        <f t="shared" si="11"/>
        <v>1.0722698438461492E-2</v>
      </c>
      <c r="L77" s="9"/>
      <c r="W77">
        <f t="shared" si="7"/>
        <v>0.57679363082998691</v>
      </c>
      <c r="X77" s="1">
        <f t="shared" si="8"/>
        <v>2576357.0639503035</v>
      </c>
      <c r="Y77">
        <f t="shared" si="9"/>
        <v>14.761886968382607</v>
      </c>
    </row>
    <row r="78" spans="1:25">
      <c r="A78">
        <v>62</v>
      </c>
      <c r="B78">
        <f t="shared" si="3"/>
        <v>335.15</v>
      </c>
      <c r="C78">
        <f t="shared" si="12"/>
        <v>157627.56657594719</v>
      </c>
      <c r="D78" s="1">
        <f t="shared" si="13"/>
        <v>0.14427985476345551</v>
      </c>
      <c r="E78">
        <f t="shared" si="4"/>
        <v>11.967990355932102</v>
      </c>
      <c r="F78">
        <f t="shared" si="5"/>
        <v>2.9837386244964941E-3</v>
      </c>
      <c r="G78" s="17">
        <f t="shared" si="14"/>
        <v>0.4744453797802467</v>
      </c>
      <c r="H78" s="19">
        <f t="shared" si="10"/>
        <v>7.1476046848543973E-3</v>
      </c>
      <c r="I78" s="20">
        <v>0.41315525473562675</v>
      </c>
      <c r="J78" s="9">
        <f t="shared" si="6"/>
        <v>6.1290125044619947E-2</v>
      </c>
      <c r="K78" s="25">
        <f t="shared" si="11"/>
        <v>1.5152397160991177E-2</v>
      </c>
      <c r="L78" s="9"/>
      <c r="W78">
        <f t="shared" si="7"/>
        <v>0.46381689819165262</v>
      </c>
      <c r="X78" s="1">
        <f t="shared" si="8"/>
        <v>1290655.4174267284</v>
      </c>
      <c r="Y78">
        <f t="shared" si="9"/>
        <v>14.070660722835783</v>
      </c>
    </row>
    <row r="79" spans="1:25">
      <c r="A79">
        <v>63</v>
      </c>
      <c r="B79">
        <f t="shared" si="3"/>
        <v>336.15</v>
      </c>
      <c r="C79">
        <f t="shared" si="12"/>
        <v>112752.97901250383</v>
      </c>
      <c r="D79" s="1">
        <f t="shared" si="13"/>
        <v>0.11131091040620944</v>
      </c>
      <c r="E79">
        <f t="shared" si="4"/>
        <v>11.632954678412815</v>
      </c>
      <c r="F79">
        <f t="shared" si="5"/>
        <v>2.974862412613417E-3</v>
      </c>
      <c r="G79" s="17">
        <f t="shared" si="14"/>
        <v>0.48095510884470682</v>
      </c>
      <c r="H79" s="19">
        <f t="shared" si="10"/>
        <v>5.9003752394301001E-3</v>
      </c>
      <c r="I79" s="20">
        <v>0.41979209080708896</v>
      </c>
      <c r="J79" s="9">
        <f t="shared" si="6"/>
        <v>6.1163018037617867E-2</v>
      </c>
      <c r="K79" s="25">
        <f t="shared" si="11"/>
        <v>4.704269269239808E-3</v>
      </c>
      <c r="L79" s="9"/>
      <c r="W79">
        <f t="shared" si="7"/>
        <v>0.43246593139506895</v>
      </c>
      <c r="X79" s="1">
        <f t="shared" si="8"/>
        <v>1074132.8865444385</v>
      </c>
      <c r="Y79">
        <f t="shared" si="9"/>
        <v>13.887024276885265</v>
      </c>
    </row>
    <row r="80" spans="1:25">
      <c r="A80">
        <v>64</v>
      </c>
      <c r="B80">
        <f t="shared" si="3"/>
        <v>337.15</v>
      </c>
      <c r="C80">
        <f t="shared" ref="C80:C111" si="15">EXP(-$B$5/($E$11*B80) + $B$6/$E$11)</f>
        <v>80814.077722207134</v>
      </c>
      <c r="D80" s="1">
        <f t="shared" ref="D80:D111" si="16">1+ (1/($E$9*C80))*(1-SQRT(1+2*$E$9*C80))</f>
        <v>8.4640861871101647E-2</v>
      </c>
      <c r="E80">
        <f t="shared" si="4"/>
        <v>11.299906458568273</v>
      </c>
      <c r="F80">
        <f t="shared" si="5"/>
        <v>2.9660388551090021E-3</v>
      </c>
      <c r="G80" s="17">
        <f t="shared" ref="G80:G116" si="17">0.5*( (1-D80) * ($B$11*(A80-$E$8) + 2*$E$6) + (D80*($B$12*(A80-$E$7)+2*$E$5)))</f>
        <v>0.4862461302591069</v>
      </c>
      <c r="H80" s="19">
        <f t="shared" si="10"/>
        <v>4.7451238008504038E-3</v>
      </c>
      <c r="I80" s="20">
        <v>0.42256379327410637</v>
      </c>
      <c r="J80" s="9">
        <f t="shared" si="6"/>
        <v>6.3682336985000532E-2</v>
      </c>
      <c r="K80" s="25">
        <f t="shared" si="11"/>
        <v>1.1562353128224012E-2</v>
      </c>
      <c r="L80" s="9"/>
      <c r="W80">
        <f t="shared" si="7"/>
        <v>0.41963734098132199</v>
      </c>
      <c r="X80" s="1">
        <f t="shared" si="8"/>
        <v>996701.6789181222</v>
      </c>
      <c r="Y80">
        <f t="shared" si="9"/>
        <v>13.812206785431025</v>
      </c>
    </row>
    <row r="81" spans="1:25">
      <c r="A81">
        <v>65</v>
      </c>
      <c r="B81">
        <f t="shared" ref="B81:B116" si="18">A81+273.15</f>
        <v>338.15</v>
      </c>
      <c r="C81">
        <f t="shared" si="15"/>
        <v>58036.538427484498</v>
      </c>
      <c r="D81" s="1">
        <f t="shared" si="16"/>
        <v>6.3609955225086279E-2</v>
      </c>
      <c r="E81">
        <f t="shared" ref="E81:E116" si="19">LN(C81)</f>
        <v>10.968828064066599</v>
      </c>
      <c r="F81">
        <f t="shared" ref="F81:F116" si="20">1/B81</f>
        <v>2.9572674848440043E-3</v>
      </c>
      <c r="G81" s="17">
        <f t="shared" si="17"/>
        <v>0.49044535644640763</v>
      </c>
      <c r="H81" s="19">
        <f t="shared" si="10"/>
        <v>3.7349927696678775E-3</v>
      </c>
      <c r="I81" s="20">
        <v>0.44291679706353698</v>
      </c>
      <c r="J81" s="9">
        <f t="shared" ref="J81:J116" si="21">G81-I81</f>
        <v>4.752855938287065E-2</v>
      </c>
      <c r="K81" s="25">
        <f t="shared" si="11"/>
        <v>1.304422324123744E-2</v>
      </c>
      <c r="L81" s="9"/>
      <c r="W81">
        <f t="shared" ref="W81:W115" si="22">(2*I81-($B$11*(A81-$E$8) + 2*1.002*$I$120))/(($B$12*(A81-$E$7)+2*$I$118)-($B$11*(A81-$E$8) + 2*1.002*$I$120))</f>
        <v>0.32267907893133924</v>
      </c>
      <c r="X81" s="1">
        <f t="shared" ref="X81:X115" si="23">2*W81/((1-W81)^2*$E$9)</f>
        <v>562693.39197413705</v>
      </c>
      <c r="Y81">
        <f t="shared" ref="Y81:Y115" si="24">LN(X81)</f>
        <v>13.240490161926322</v>
      </c>
    </row>
    <row r="82" spans="1:25">
      <c r="A82">
        <v>66</v>
      </c>
      <c r="B82">
        <f t="shared" si="18"/>
        <v>339.15</v>
      </c>
      <c r="C82">
        <f t="shared" si="15"/>
        <v>41760.327732867692</v>
      </c>
      <c r="D82" s="1">
        <f t="shared" si="16"/>
        <v>4.7371888422241826E-2</v>
      </c>
      <c r="E82">
        <f t="shared" si="19"/>
        <v>10.639702070535009</v>
      </c>
      <c r="F82">
        <f t="shared" si="20"/>
        <v>2.9485478401887074E-3</v>
      </c>
      <c r="G82" s="17">
        <f t="shared" si="17"/>
        <v>0.49371611579844266</v>
      </c>
      <c r="H82" s="19">
        <f t="shared" ref="H82:H115" si="25">AVERAGE(G82-G81,G83-G82)</f>
        <v>2.8919935824465171E-3</v>
      </c>
      <c r="I82" s="20">
        <v>0.44865223975658125</v>
      </c>
      <c r="J82" s="9">
        <f t="shared" si="21"/>
        <v>4.5063876041861406E-2</v>
      </c>
      <c r="K82" s="25">
        <f t="shared" ref="K82:K115" si="26">AVERAGE(I82-I81,I83-I82)</f>
        <v>1.0128556805735572E-2</v>
      </c>
      <c r="L82" s="9"/>
      <c r="W82">
        <f t="shared" si="22"/>
        <v>0.29571364555173152</v>
      </c>
      <c r="X82" s="1">
        <f t="shared" si="23"/>
        <v>476938.96426390583</v>
      </c>
      <c r="Y82">
        <f t="shared" si="24"/>
        <v>13.075143804165199</v>
      </c>
    </row>
    <row r="83" spans="1:25">
      <c r="A83">
        <v>67</v>
      </c>
      <c r="B83">
        <f t="shared" si="18"/>
        <v>340.15</v>
      </c>
      <c r="C83">
        <f t="shared" si="15"/>
        <v>30106.948115563937</v>
      </c>
      <c r="D83" s="1">
        <f t="shared" si="16"/>
        <v>3.504235233824371E-2</v>
      </c>
      <c r="E83">
        <f t="shared" si="19"/>
        <v>10.312511258502923</v>
      </c>
      <c r="F83">
        <f t="shared" si="20"/>
        <v>2.9398794649419377E-3</v>
      </c>
      <c r="G83" s="17">
        <f t="shared" si="17"/>
        <v>0.49622934361130067</v>
      </c>
      <c r="H83" s="19">
        <f t="shared" si="25"/>
        <v>2.2139834665608482E-3</v>
      </c>
      <c r="I83" s="20">
        <v>0.46317391067500813</v>
      </c>
      <c r="J83" s="9">
        <f t="shared" si="21"/>
        <v>3.3055432936292539E-2</v>
      </c>
      <c r="K83" s="25">
        <f t="shared" si="26"/>
        <v>6.4342123847190846E-3</v>
      </c>
      <c r="L83" s="9"/>
      <c r="W83">
        <f t="shared" si="22"/>
        <v>0.22674345854684688</v>
      </c>
      <c r="X83" s="1">
        <f t="shared" si="23"/>
        <v>303373.43458999851</v>
      </c>
      <c r="Y83">
        <f t="shared" si="24"/>
        <v>12.622719783032066</v>
      </c>
    </row>
    <row r="84" spans="1:25">
      <c r="A84">
        <v>68</v>
      </c>
      <c r="B84">
        <f t="shared" si="18"/>
        <v>341.15</v>
      </c>
      <c r="C84">
        <f t="shared" si="15"/>
        <v>21747.163416922012</v>
      </c>
      <c r="D84" s="1">
        <f t="shared" si="16"/>
        <v>2.5799389303753251E-2</v>
      </c>
      <c r="E84">
        <f t="shared" si="19"/>
        <v>9.9872386103989328</v>
      </c>
      <c r="F84">
        <f t="shared" si="20"/>
        <v>2.9312619082515023E-3</v>
      </c>
      <c r="G84" s="17">
        <f t="shared" si="17"/>
        <v>0.49814408273156435</v>
      </c>
      <c r="H84" s="19">
        <f t="shared" si="25"/>
        <v>1.684023031156251E-3</v>
      </c>
      <c r="I84" s="20">
        <v>0.46152066452601942</v>
      </c>
      <c r="J84" s="9">
        <f t="shared" si="21"/>
        <v>3.6623418205544933E-2</v>
      </c>
      <c r="K84" s="25">
        <f t="shared" si="26"/>
        <v>5.7700184405329036E-3</v>
      </c>
      <c r="L84" s="9"/>
      <c r="W84">
        <f t="shared" si="22"/>
        <v>0.23515118523632739</v>
      </c>
      <c r="X84" s="1">
        <f t="shared" si="23"/>
        <v>321577.72836123419</v>
      </c>
      <c r="Y84">
        <f t="shared" si="24"/>
        <v>12.680994561280773</v>
      </c>
    </row>
    <row r="85" spans="1:25">
      <c r="A85">
        <v>69</v>
      </c>
      <c r="B85">
        <f t="shared" si="18"/>
        <v>342.15</v>
      </c>
      <c r="C85">
        <f t="shared" si="15"/>
        <v>15738.53287417773</v>
      </c>
      <c r="D85" s="1">
        <f t="shared" si="16"/>
        <v>1.8935189481897652E-2</v>
      </c>
      <c r="E85">
        <f t="shared" si="19"/>
        <v>9.6638673076002419</v>
      </c>
      <c r="F85">
        <f t="shared" si="20"/>
        <v>2.9226947245360223E-3</v>
      </c>
      <c r="G85" s="17">
        <f t="shared" si="17"/>
        <v>0.49959738967361317</v>
      </c>
      <c r="H85" s="19">
        <f t="shared" si="25"/>
        <v>1.2786144988275738E-3</v>
      </c>
      <c r="I85" s="20">
        <v>0.47471394755607393</v>
      </c>
      <c r="J85" s="9">
        <f t="shared" si="21"/>
        <v>2.4883442117539234E-2</v>
      </c>
      <c r="K85" s="25">
        <f t="shared" si="26"/>
        <v>8.1316121159542842E-3</v>
      </c>
      <c r="L85" s="9"/>
      <c r="W85">
        <f t="shared" si="22"/>
        <v>0.1725919455093424</v>
      </c>
      <c r="X85" s="1">
        <f t="shared" si="23"/>
        <v>201683.8033827224</v>
      </c>
      <c r="Y85">
        <f t="shared" si="24"/>
        <v>12.214456420186176</v>
      </c>
    </row>
    <row r="86" spans="1:25">
      <c r="A86">
        <v>70</v>
      </c>
      <c r="B86">
        <f t="shared" si="18"/>
        <v>343.15</v>
      </c>
      <c r="C86">
        <f t="shared" si="15"/>
        <v>11411.54370259035</v>
      </c>
      <c r="D86" s="1">
        <f t="shared" si="16"/>
        <v>1.3871438040506168E-2</v>
      </c>
      <c r="E86">
        <f t="shared" si="19"/>
        <v>9.3423807275338646</v>
      </c>
      <c r="F86">
        <f t="shared" si="20"/>
        <v>2.9141774734081308E-3</v>
      </c>
      <c r="G86" s="17">
        <f t="shared" si="17"/>
        <v>0.5007013117292195</v>
      </c>
      <c r="H86" s="19">
        <f t="shared" si="25"/>
        <v>9.7336951424767393E-4</v>
      </c>
      <c r="I86" s="20">
        <v>0.47778388875792799</v>
      </c>
      <c r="J86" s="9">
        <f t="shared" si="21"/>
        <v>2.2917422971291512E-2</v>
      </c>
      <c r="K86" s="25">
        <f t="shared" si="26"/>
        <v>8.2450008006323128E-3</v>
      </c>
      <c r="L86" s="9"/>
      <c r="W86">
        <f t="shared" si="22"/>
        <v>0.1584429289518651</v>
      </c>
      <c r="X86" s="1">
        <f t="shared" si="23"/>
        <v>178976.37278761773</v>
      </c>
      <c r="Y86">
        <f t="shared" si="24"/>
        <v>12.095009080510804</v>
      </c>
    </row>
    <row r="87" spans="1:25">
      <c r="A87">
        <v>71</v>
      </c>
      <c r="B87">
        <f t="shared" si="18"/>
        <v>344.15</v>
      </c>
      <c r="C87">
        <f t="shared" si="15"/>
        <v>8289.6451350702027</v>
      </c>
      <c r="D87" s="1">
        <f t="shared" si="16"/>
        <v>1.0152718433272923E-2</v>
      </c>
      <c r="E87">
        <f t="shared" si="19"/>
        <v>9.0227624408283447</v>
      </c>
      <c r="F87">
        <f t="shared" si="20"/>
        <v>2.9057097195990121E-3</v>
      </c>
      <c r="G87" s="17">
        <f t="shared" si="17"/>
        <v>0.50154412870210852</v>
      </c>
      <c r="H87" s="19">
        <f t="shared" si="25"/>
        <v>7.4614844930620539E-4</v>
      </c>
      <c r="I87" s="20">
        <v>0.49120394915733856</v>
      </c>
      <c r="J87" s="9">
        <f t="shared" si="21"/>
        <v>1.0340179544769956E-2</v>
      </c>
      <c r="K87" s="25">
        <f t="shared" si="26"/>
        <v>6.1726383657612904E-3</v>
      </c>
      <c r="L87" s="9"/>
      <c r="W87">
        <f t="shared" si="22"/>
        <v>9.4863102284653653E-2</v>
      </c>
      <c r="X87" s="1">
        <f t="shared" si="23"/>
        <v>92631.516014831403</v>
      </c>
      <c r="Y87">
        <f t="shared" si="24"/>
        <v>11.43638470846232</v>
      </c>
    </row>
    <row r="88" spans="1:25">
      <c r="A88">
        <v>72</v>
      </c>
      <c r="B88">
        <f t="shared" si="18"/>
        <v>345.15</v>
      </c>
      <c r="C88">
        <f t="shared" si="15"/>
        <v>6032.9790659733335</v>
      </c>
      <c r="D88" s="1">
        <f t="shared" si="16"/>
        <v>7.4295837896450889E-3</v>
      </c>
      <c r="E88">
        <f t="shared" si="19"/>
        <v>8.7049962085148564</v>
      </c>
      <c r="F88">
        <f t="shared" si="20"/>
        <v>2.8972910328842532E-3</v>
      </c>
      <c r="G88" s="17">
        <f t="shared" si="17"/>
        <v>0.50219360862783191</v>
      </c>
      <c r="H88" s="19">
        <f t="shared" si="25"/>
        <v>5.7835211240697681E-4</v>
      </c>
      <c r="I88" s="20">
        <v>0.49012916548945057</v>
      </c>
      <c r="J88" s="9">
        <f t="shared" si="21"/>
        <v>1.2064443138381342E-2</v>
      </c>
      <c r="K88" s="25">
        <f t="shared" si="26"/>
        <v>5.4601252287240776E-3</v>
      </c>
      <c r="L88" s="9"/>
      <c r="W88">
        <f t="shared" si="22"/>
        <v>0.10053903040302188</v>
      </c>
      <c r="X88" s="1">
        <f t="shared" si="23"/>
        <v>99416.858164069214</v>
      </c>
      <c r="Y88">
        <f t="shared" si="24"/>
        <v>11.50707697750045</v>
      </c>
    </row>
    <row r="89" spans="1:25">
      <c r="A89">
        <v>73</v>
      </c>
      <c r="B89">
        <f t="shared" si="18"/>
        <v>346.15</v>
      </c>
      <c r="C89">
        <f t="shared" si="15"/>
        <v>4398.7072911652431</v>
      </c>
      <c r="D89" s="1">
        <f t="shared" si="16"/>
        <v>5.4387382119051031E-3</v>
      </c>
      <c r="E89">
        <f t="shared" si="19"/>
        <v>8.3890659792769782</v>
      </c>
      <c r="F89">
        <f t="shared" si="20"/>
        <v>2.8889209880109783E-3</v>
      </c>
      <c r="G89" s="17">
        <f t="shared" si="17"/>
        <v>0.50270083292692247</v>
      </c>
      <c r="H89" s="19">
        <f t="shared" si="25"/>
        <v>4.5510571304546721E-4</v>
      </c>
      <c r="I89" s="20">
        <v>0.50212419961478671</v>
      </c>
      <c r="J89" s="9">
        <f t="shared" si="21"/>
        <v>5.7663331213575475E-4</v>
      </c>
      <c r="K89" s="25">
        <f t="shared" si="26"/>
        <v>1.4514775109492895E-3</v>
      </c>
      <c r="L89" s="9"/>
      <c r="W89">
        <f t="shared" si="22"/>
        <v>4.381935157587391E-2</v>
      </c>
      <c r="X89" s="1">
        <f t="shared" si="23"/>
        <v>38342.112196111462</v>
      </c>
      <c r="Y89">
        <f t="shared" si="24"/>
        <v>10.554304106269221</v>
      </c>
    </row>
    <row r="90" spans="1:25">
      <c r="A90">
        <v>74</v>
      </c>
      <c r="B90">
        <f t="shared" si="18"/>
        <v>347.15</v>
      </c>
      <c r="C90">
        <f t="shared" si="15"/>
        <v>3212.9856303140227</v>
      </c>
      <c r="D90" s="1">
        <f t="shared" si="16"/>
        <v>3.9842921106575391E-3</v>
      </c>
      <c r="E90">
        <f t="shared" si="19"/>
        <v>8.0749558867479436</v>
      </c>
      <c r="F90">
        <f t="shared" si="20"/>
        <v>2.8805991646262425E-3</v>
      </c>
      <c r="G90" s="17">
        <f t="shared" si="17"/>
        <v>0.50310382005392285</v>
      </c>
      <c r="H90" s="19">
        <f t="shared" si="25"/>
        <v>3.6489446972126638E-4</v>
      </c>
      <c r="I90" s="20">
        <v>0.49303212051134915</v>
      </c>
      <c r="J90" s="9">
        <f t="shared" si="21"/>
        <v>1.0071699542573698E-2</v>
      </c>
      <c r="K90" s="25">
        <f t="shared" si="26"/>
        <v>-5.599383885197623E-3</v>
      </c>
      <c r="L90" s="9"/>
      <c r="W90">
        <f t="shared" si="22"/>
        <v>8.776830971194402E-2</v>
      </c>
      <c r="X90" s="1">
        <f t="shared" si="23"/>
        <v>84375.704311973779</v>
      </c>
      <c r="Y90">
        <f t="shared" si="24"/>
        <v>11.343034775541163</v>
      </c>
    </row>
    <row r="91" spans="1:25">
      <c r="A91">
        <v>75</v>
      </c>
      <c r="B91">
        <f t="shared" si="18"/>
        <v>348.15</v>
      </c>
      <c r="C91">
        <f t="shared" si="15"/>
        <v>2351.127423690149</v>
      </c>
      <c r="D91" s="1">
        <f t="shared" si="16"/>
        <v>2.9217607883770258E-3</v>
      </c>
      <c r="E91">
        <f t="shared" si="19"/>
        <v>7.7626502468544487</v>
      </c>
      <c r="F91">
        <f t="shared" si="20"/>
        <v>2.8723251472066642E-3</v>
      </c>
      <c r="G91" s="17">
        <f t="shared" si="17"/>
        <v>0.503430621866365</v>
      </c>
      <c r="H91" s="19">
        <f t="shared" si="25"/>
        <v>2.9899857177695388E-4</v>
      </c>
      <c r="I91" s="20">
        <v>0.49092543184439147</v>
      </c>
      <c r="J91" s="9">
        <f t="shared" si="21"/>
        <v>1.2505190021973533E-2</v>
      </c>
      <c r="K91" s="25">
        <f t="shared" si="26"/>
        <v>2.7523685553856592E-3</v>
      </c>
      <c r="L91" s="9"/>
      <c r="W91">
        <f t="shared" si="22"/>
        <v>9.8364162230273236E-2</v>
      </c>
      <c r="X91" s="1">
        <f t="shared" si="23"/>
        <v>96797.591944163811</v>
      </c>
      <c r="Y91">
        <f t="shared" si="24"/>
        <v>11.480377396345363</v>
      </c>
    </row>
    <row r="92" spans="1:25">
      <c r="A92">
        <v>76</v>
      </c>
      <c r="B92">
        <f t="shared" si="18"/>
        <v>349.15</v>
      </c>
      <c r="C92">
        <f t="shared" si="15"/>
        <v>1723.5364855871276</v>
      </c>
      <c r="D92" s="1">
        <f t="shared" si="16"/>
        <v>2.1451872500425351E-3</v>
      </c>
      <c r="E92">
        <f t="shared" si="19"/>
        <v>7.452133555206089</v>
      </c>
      <c r="F92">
        <f t="shared" si="20"/>
        <v>2.8640985249892598E-3</v>
      </c>
      <c r="G92" s="17">
        <f t="shared" si="17"/>
        <v>0.50370181719747675</v>
      </c>
      <c r="H92" s="19">
        <f t="shared" si="25"/>
        <v>2.5091260865389708E-4</v>
      </c>
      <c r="I92" s="20">
        <v>0.49853685762212047</v>
      </c>
      <c r="J92" s="9">
        <f t="shared" si="21"/>
        <v>5.1649595753562871E-3</v>
      </c>
      <c r="K92" s="25">
        <f t="shared" si="26"/>
        <v>7.7271079250797181E-3</v>
      </c>
      <c r="L92" s="9"/>
      <c r="W92">
        <f t="shared" si="22"/>
        <v>6.2604710460472821E-2</v>
      </c>
      <c r="X92" s="1">
        <f t="shared" si="23"/>
        <v>56996.93007210442</v>
      </c>
      <c r="Y92">
        <f t="shared" si="24"/>
        <v>10.95075268698214</v>
      </c>
    </row>
    <row r="93" spans="1:25">
      <c r="A93">
        <v>77</v>
      </c>
      <c r="B93">
        <f t="shared" si="18"/>
        <v>350.15</v>
      </c>
      <c r="C93">
        <f t="shared" si="15"/>
        <v>1265.7125010403622</v>
      </c>
      <c r="D93" s="1">
        <f t="shared" si="16"/>
        <v>1.577154002857295E-3</v>
      </c>
      <c r="E93">
        <f t="shared" si="19"/>
        <v>7.1433904845295615</v>
      </c>
      <c r="F93">
        <f t="shared" si="20"/>
        <v>2.8559188919034702E-3</v>
      </c>
      <c r="G93" s="17">
        <f t="shared" si="17"/>
        <v>0.5039324470836728</v>
      </c>
      <c r="H93" s="19">
        <f t="shared" si="25"/>
        <v>2.1583190026441823E-4</v>
      </c>
      <c r="I93" s="20">
        <v>0.50637964769455091</v>
      </c>
      <c r="J93" s="9">
        <f t="shared" si="21"/>
        <v>-2.4472006108781086E-3</v>
      </c>
      <c r="K93" s="25">
        <f t="shared" si="26"/>
        <v>3.4587484011281144E-3</v>
      </c>
      <c r="L93" s="9"/>
      <c r="W93">
        <f t="shared" si="22"/>
        <v>2.5764316171523072E-2</v>
      </c>
      <c r="X93" s="1">
        <f t="shared" si="23"/>
        <v>21716.035439257157</v>
      </c>
      <c r="Y93">
        <f t="shared" si="24"/>
        <v>9.9858062269662256</v>
      </c>
    </row>
    <row r="94" spans="1:25">
      <c r="A94">
        <v>78</v>
      </c>
      <c r="B94">
        <f t="shared" si="18"/>
        <v>351.15</v>
      </c>
      <c r="C94">
        <f t="shared" si="15"/>
        <v>931.13649913921529</v>
      </c>
      <c r="D94" s="1">
        <f t="shared" si="16"/>
        <v>1.1612190597960481E-3</v>
      </c>
      <c r="E94">
        <f t="shared" si="19"/>
        <v>6.8364058821468205</v>
      </c>
      <c r="F94">
        <f t="shared" si="20"/>
        <v>2.847785846504343E-3</v>
      </c>
      <c r="G94" s="17">
        <f t="shared" si="17"/>
        <v>0.50413348099800559</v>
      </c>
      <c r="H94" s="19">
        <f t="shared" si="25"/>
        <v>1.9023155944808412E-4</v>
      </c>
      <c r="I94" s="20">
        <v>0.5054543544243767</v>
      </c>
      <c r="J94" s="9">
        <f t="shared" si="21"/>
        <v>-1.3208734263711053E-3</v>
      </c>
      <c r="K94" s="25">
        <f t="shared" si="26"/>
        <v>-4.6452394184780255E-3</v>
      </c>
      <c r="L94" s="9"/>
      <c r="W94">
        <f t="shared" si="22"/>
        <v>3.0738576340474041E-2</v>
      </c>
      <c r="X94" s="1">
        <f t="shared" si="23"/>
        <v>26175.312763627866</v>
      </c>
      <c r="Y94">
        <f t="shared" si="24"/>
        <v>10.172571984612063</v>
      </c>
    </row>
    <row r="95" spans="1:25">
      <c r="A95">
        <v>79</v>
      </c>
      <c r="B95">
        <f t="shared" si="18"/>
        <v>352.15</v>
      </c>
      <c r="C95">
        <f t="shared" si="15"/>
        <v>686.19700616502541</v>
      </c>
      <c r="D95" s="1">
        <f t="shared" si="16"/>
        <v>8.5627794824671977E-4</v>
      </c>
      <c r="E95">
        <f t="shared" si="19"/>
        <v>6.5311647674958948</v>
      </c>
      <c r="F95">
        <f t="shared" si="20"/>
        <v>2.8396989919068582E-3</v>
      </c>
      <c r="G95" s="17">
        <f t="shared" si="17"/>
        <v>0.50431291020256896</v>
      </c>
      <c r="H95" s="19">
        <f t="shared" si="25"/>
        <v>1.7153673235414946E-4</v>
      </c>
      <c r="I95" s="20">
        <v>0.49708916885759485</v>
      </c>
      <c r="J95" s="9">
        <f t="shared" si="21"/>
        <v>7.2237413449741106E-3</v>
      </c>
      <c r="K95" s="25">
        <f t="shared" si="26"/>
        <v>-4.9261072999739752E-3</v>
      </c>
      <c r="L95" s="9"/>
      <c r="W95">
        <f t="shared" si="22"/>
        <v>7.1159965034361214E-2</v>
      </c>
      <c r="X95" s="1">
        <f t="shared" si="23"/>
        <v>65984.793319895791</v>
      </c>
      <c r="Y95">
        <f t="shared" si="24"/>
        <v>11.097179590217424</v>
      </c>
    </row>
    <row r="96" spans="1:25">
      <c r="A96">
        <v>80</v>
      </c>
      <c r="B96">
        <f t="shared" si="18"/>
        <v>353.15</v>
      </c>
      <c r="C96">
        <f t="shared" si="15"/>
        <v>506.56483919158535</v>
      </c>
      <c r="D96" s="1">
        <f t="shared" si="16"/>
        <v>6.3240541642550774E-4</v>
      </c>
      <c r="E96">
        <f t="shared" si="19"/>
        <v>6.2276523296942088</v>
      </c>
      <c r="F96">
        <f t="shared" si="20"/>
        <v>2.831657935721365E-3</v>
      </c>
      <c r="G96" s="17">
        <f t="shared" si="17"/>
        <v>0.50447655446271389</v>
      </c>
      <c r="H96" s="19">
        <f t="shared" si="25"/>
        <v>1.5787146595414026E-4</v>
      </c>
      <c r="I96" s="20">
        <v>0.49560213982442874</v>
      </c>
      <c r="J96" s="9">
        <f t="shared" si="21"/>
        <v>8.8744146382851441E-3</v>
      </c>
      <c r="K96" s="25">
        <f t="shared" si="26"/>
        <v>2.1658647997014613E-3</v>
      </c>
      <c r="L96" s="9"/>
      <c r="W96">
        <f t="shared" si="22"/>
        <v>7.8792865418989805E-2</v>
      </c>
      <c r="X96" s="1">
        <f t="shared" si="23"/>
        <v>74278.358205406446</v>
      </c>
      <c r="Y96">
        <f t="shared" si="24"/>
        <v>11.215574912441092</v>
      </c>
    </row>
    <row r="97" spans="1:25">
      <c r="A97">
        <v>81</v>
      </c>
      <c r="B97">
        <f t="shared" si="18"/>
        <v>354.15</v>
      </c>
      <c r="C97">
        <f t="shared" si="15"/>
        <v>374.59817762519071</v>
      </c>
      <c r="D97" s="1">
        <f t="shared" si="16"/>
        <v>4.6780972280124899E-4</v>
      </c>
      <c r="E97">
        <f t="shared" si="19"/>
        <v>5.9258539251428175</v>
      </c>
      <c r="F97">
        <f t="shared" si="20"/>
        <v>2.8236622899901172E-3</v>
      </c>
      <c r="G97" s="17">
        <f t="shared" si="17"/>
        <v>0.50462865313447725</v>
      </c>
      <c r="H97" s="19">
        <f t="shared" si="25"/>
        <v>1.4787093189866374E-4</v>
      </c>
      <c r="I97" s="20">
        <v>0.50142089845699778</v>
      </c>
      <c r="J97" s="9">
        <f t="shared" si="21"/>
        <v>3.2077546774794685E-3</v>
      </c>
      <c r="K97" s="25">
        <f t="shared" si="26"/>
        <v>5.2646994311108253E-3</v>
      </c>
      <c r="L97" s="9"/>
      <c r="W97">
        <f t="shared" si="22"/>
        <v>5.1631373576735605E-2</v>
      </c>
      <c r="X97" s="1">
        <f t="shared" si="23"/>
        <v>45925.015251666744</v>
      </c>
      <c r="Y97">
        <f t="shared" si="24"/>
        <v>10.734765242182711</v>
      </c>
    </row>
    <row r="98" spans="1:25">
      <c r="A98">
        <v>82</v>
      </c>
      <c r="B98">
        <f t="shared" si="18"/>
        <v>355.15</v>
      </c>
      <c r="C98">
        <f t="shared" si="15"/>
        <v>277.48172500262388</v>
      </c>
      <c r="D98" s="1">
        <f t="shared" si="16"/>
        <v>3.466117518492462E-4</v>
      </c>
      <c r="E98">
        <f t="shared" si="19"/>
        <v>5.6257550751714973</v>
      </c>
      <c r="F98">
        <f t="shared" si="20"/>
        <v>2.8157116711248768E-3</v>
      </c>
      <c r="G98" s="17">
        <f t="shared" si="17"/>
        <v>0.50477229632651122</v>
      </c>
      <c r="H98" s="19">
        <f t="shared" si="25"/>
        <v>1.4054270829583215E-4</v>
      </c>
      <c r="I98" s="20">
        <v>0.5061315386866504</v>
      </c>
      <c r="J98" s="9">
        <f t="shared" si="21"/>
        <v>-1.359242360139179E-3</v>
      </c>
      <c r="K98" s="25">
        <f t="shared" si="26"/>
        <v>1.3042246514717304E-3</v>
      </c>
      <c r="L98" s="9"/>
      <c r="W98">
        <f t="shared" si="22"/>
        <v>2.9761843029094966E-2</v>
      </c>
      <c r="X98" s="1">
        <f t="shared" si="23"/>
        <v>25292.578591921869</v>
      </c>
      <c r="Y98">
        <f t="shared" si="24"/>
        <v>10.138266295396434</v>
      </c>
    </row>
    <row r="99" spans="1:25">
      <c r="A99">
        <v>83</v>
      </c>
      <c r="B99">
        <f t="shared" si="18"/>
        <v>356.15</v>
      </c>
      <c r="C99">
        <f t="shared" si="15"/>
        <v>205.88988019973937</v>
      </c>
      <c r="D99" s="1">
        <f t="shared" si="16"/>
        <v>2.5722996458998892E-4</v>
      </c>
      <c r="E99">
        <f t="shared" si="19"/>
        <v>5.3273414637231156</v>
      </c>
      <c r="F99">
        <f t="shared" si="20"/>
        <v>2.8078056998455708E-3</v>
      </c>
      <c r="G99" s="17">
        <f t="shared" si="17"/>
        <v>0.50490973855106891</v>
      </c>
      <c r="H99" s="19">
        <f t="shared" si="25"/>
        <v>1.351651126594855E-4</v>
      </c>
      <c r="I99" s="20">
        <v>0.50402934775994124</v>
      </c>
      <c r="J99" s="9">
        <f t="shared" si="21"/>
        <v>8.8039079112767205E-4</v>
      </c>
      <c r="K99" s="25">
        <f t="shared" si="26"/>
        <v>-2.1176608902750971E-3</v>
      </c>
      <c r="L99" s="9"/>
      <c r="W99">
        <f t="shared" si="22"/>
        <v>4.0328012972752895E-2</v>
      </c>
      <c r="X99" s="1">
        <f t="shared" si="23"/>
        <v>35030.890337650089</v>
      </c>
      <c r="Y99">
        <f t="shared" si="24"/>
        <v>10.463985532301601</v>
      </c>
    </row>
    <row r="100" spans="1:25">
      <c r="A100">
        <v>84</v>
      </c>
      <c r="B100">
        <f t="shared" si="18"/>
        <v>357.15</v>
      </c>
      <c r="C100">
        <f t="shared" si="15"/>
        <v>153.02463707716373</v>
      </c>
      <c r="D100" s="1">
        <f t="shared" si="16"/>
        <v>1.9120765460867162E-4</v>
      </c>
      <c r="E100">
        <f t="shared" si="19"/>
        <v>5.0305989350771654</v>
      </c>
      <c r="F100">
        <f t="shared" si="20"/>
        <v>2.7999440011199778E-3</v>
      </c>
      <c r="G100" s="17">
        <f t="shared" si="17"/>
        <v>0.50504262655183019</v>
      </c>
      <c r="H100" s="19">
        <f t="shared" si="25"/>
        <v>1.3121307074437372E-4</v>
      </c>
      <c r="I100" s="20">
        <v>0.5018962169061002</v>
      </c>
      <c r="J100" s="9">
        <f t="shared" si="21"/>
        <v>3.1464096457299862E-3</v>
      </c>
      <c r="K100" s="25">
        <f t="shared" si="26"/>
        <v>4.3352817539922262E-3</v>
      </c>
      <c r="L100" s="9"/>
      <c r="W100">
        <f t="shared" si="22"/>
        <v>5.1034845142195875E-2</v>
      </c>
      <c r="X100" s="1">
        <f t="shared" si="23"/>
        <v>45337.363043315454</v>
      </c>
      <c r="Y100">
        <f t="shared" si="24"/>
        <v>10.721886762760908</v>
      </c>
    </row>
    <row r="101" spans="1:25">
      <c r="A101">
        <v>85</v>
      </c>
      <c r="B101">
        <f t="shared" si="18"/>
        <v>358.15</v>
      </c>
      <c r="C101">
        <f t="shared" si="15"/>
        <v>113.92194166307748</v>
      </c>
      <c r="D101" s="1">
        <f t="shared" si="16"/>
        <v>1.4236188437433128E-4</v>
      </c>
      <c r="E101">
        <f t="shared" si="19"/>
        <v>4.7355134916114423</v>
      </c>
      <c r="F101">
        <f t="shared" si="20"/>
        <v>2.7921262041044259E-3</v>
      </c>
      <c r="G101" s="17">
        <f t="shared" si="17"/>
        <v>0.50517216469255766</v>
      </c>
      <c r="H101" s="19">
        <f t="shared" si="25"/>
        <v>1.283042347872132E-4</v>
      </c>
      <c r="I101" s="20">
        <v>0.51269991126792569</v>
      </c>
      <c r="J101" s="9">
        <f t="shared" si="21"/>
        <v>-7.5277465753680328E-3</v>
      </c>
      <c r="K101" s="25">
        <f t="shared" si="26"/>
        <v>4.3575798832715118E-3</v>
      </c>
      <c r="L101" s="9"/>
      <c r="W101">
        <f t="shared" si="22"/>
        <v>2.0694824645324075E-4</v>
      </c>
      <c r="X101" s="1">
        <f t="shared" si="23"/>
        <v>165.62714256262024</v>
      </c>
      <c r="Y101">
        <f t="shared" si="24"/>
        <v>5.1097391328839556</v>
      </c>
    </row>
    <row r="102" spans="1:25">
      <c r="A102">
        <v>86</v>
      </c>
      <c r="B102">
        <f t="shared" si="18"/>
        <v>359.15</v>
      </c>
      <c r="C102">
        <f t="shared" si="15"/>
        <v>84.950717276905237</v>
      </c>
      <c r="D102" s="1">
        <f t="shared" si="16"/>
        <v>1.0616584996847589E-4</v>
      </c>
      <c r="E102">
        <f t="shared" si="19"/>
        <v>4.4420712916008966</v>
      </c>
      <c r="F102">
        <f t="shared" si="20"/>
        <v>2.78435194208548E-3</v>
      </c>
      <c r="G102" s="17">
        <f t="shared" si="17"/>
        <v>0.50529923502140461</v>
      </c>
      <c r="H102" s="19">
        <f t="shared" si="25"/>
        <v>1.2615989060732469E-4</v>
      </c>
      <c r="I102" s="20">
        <v>0.51061137667264322</v>
      </c>
      <c r="J102" s="9">
        <f t="shared" si="21"/>
        <v>-5.312141651238611E-3</v>
      </c>
      <c r="K102" s="25">
        <f t="shared" si="26"/>
        <v>-4.9919307459616036E-3</v>
      </c>
      <c r="L102" s="9"/>
      <c r="W102">
        <f t="shared" si="22"/>
        <v>1.0707525671951655E-2</v>
      </c>
      <c r="X102" s="1">
        <f t="shared" si="23"/>
        <v>8752.4512522978712</v>
      </c>
      <c r="Y102">
        <f t="shared" si="24"/>
        <v>9.0770890832386595</v>
      </c>
    </row>
    <row r="103" spans="1:25">
      <c r="A103">
        <v>87</v>
      </c>
      <c r="B103">
        <f t="shared" si="18"/>
        <v>360.15</v>
      </c>
      <c r="C103">
        <f t="shared" si="15"/>
        <v>63.45040943738244</v>
      </c>
      <c r="D103" s="1">
        <f t="shared" si="16"/>
        <v>7.9300433046380903E-5</v>
      </c>
      <c r="E103">
        <f t="shared" si="19"/>
        <v>4.1502586470534055</v>
      </c>
      <c r="F103">
        <f t="shared" si="20"/>
        <v>2.7766208524226017E-3</v>
      </c>
      <c r="G103" s="17">
        <f t="shared" si="17"/>
        <v>0.50542448447377231</v>
      </c>
      <c r="H103" s="19">
        <f t="shared" si="25"/>
        <v>1.2457661899639705E-4</v>
      </c>
      <c r="I103" s="20">
        <v>0.50271604977600248</v>
      </c>
      <c r="J103" s="9">
        <f t="shared" si="21"/>
        <v>2.7084346977698237E-3</v>
      </c>
      <c r="K103" s="25">
        <f t="shared" si="26"/>
        <v>-2.904405875466809E-4</v>
      </c>
      <c r="L103" s="9"/>
      <c r="W103">
        <f t="shared" si="22"/>
        <v>4.8801909226384971E-2</v>
      </c>
      <c r="X103" s="1">
        <f t="shared" si="23"/>
        <v>43150.403381462456</v>
      </c>
      <c r="Y103">
        <f t="shared" si="24"/>
        <v>10.672447044821585</v>
      </c>
    </row>
    <row r="104" spans="1:25">
      <c r="A104">
        <v>88</v>
      </c>
      <c r="B104">
        <f t="shared" si="18"/>
        <v>361.15</v>
      </c>
      <c r="C104">
        <f t="shared" si="15"/>
        <v>47.468295336299548</v>
      </c>
      <c r="D104" s="1">
        <f t="shared" si="16"/>
        <v>5.9328329259478174E-5</v>
      </c>
      <c r="E104">
        <f t="shared" si="19"/>
        <v>3.8600620215813706</v>
      </c>
      <c r="F104">
        <f t="shared" si="20"/>
        <v>2.7689325764917627E-3</v>
      </c>
      <c r="G104" s="17">
        <f t="shared" si="17"/>
        <v>0.50554838825939741</v>
      </c>
      <c r="H104" s="19">
        <f t="shared" si="25"/>
        <v>1.2340575517444385E-4</v>
      </c>
      <c r="I104" s="20">
        <v>0.51003049549754986</v>
      </c>
      <c r="J104" s="9">
        <f t="shared" si="21"/>
        <v>-4.4821072381524552E-3</v>
      </c>
      <c r="K104" s="25">
        <f t="shared" si="26"/>
        <v>-9.3027418686669749E-4</v>
      </c>
      <c r="L104" s="9"/>
      <c r="W104">
        <f t="shared" si="22"/>
        <v>1.4601440972673524E-2</v>
      </c>
      <c r="X104" s="1">
        <f t="shared" si="23"/>
        <v>12029.895600427049</v>
      </c>
      <c r="Y104">
        <f t="shared" si="24"/>
        <v>9.3951501306623282</v>
      </c>
    </row>
    <row r="105" spans="1:25">
      <c r="A105">
        <v>89</v>
      </c>
      <c r="B105">
        <f t="shared" si="18"/>
        <v>362.15</v>
      </c>
      <c r="C105">
        <f t="shared" si="15"/>
        <v>35.568770805563936</v>
      </c>
      <c r="D105" s="1">
        <f t="shared" si="16"/>
        <v>4.4457010898835136E-5</v>
      </c>
      <c r="E105">
        <f t="shared" si="19"/>
        <v>3.5714680283085443</v>
      </c>
      <c r="F105">
        <f t="shared" si="20"/>
        <v>2.7612867596299878E-3</v>
      </c>
      <c r="G105" s="17">
        <f t="shared" si="17"/>
        <v>0.50567129598412119</v>
      </c>
      <c r="H105" s="19">
        <f t="shared" si="25"/>
        <v>1.2253849560966978E-4</v>
      </c>
      <c r="I105" s="20">
        <v>0.50085550140226909</v>
      </c>
      <c r="J105" s="9">
        <f t="shared" si="21"/>
        <v>4.8157945818521064E-3</v>
      </c>
      <c r="K105" s="25">
        <f t="shared" si="26"/>
        <v>3.7538316233043378E-4</v>
      </c>
      <c r="L105" s="9"/>
      <c r="W105">
        <f t="shared" si="22"/>
        <v>5.8749734872092348E-2</v>
      </c>
      <c r="X105" s="1">
        <f t="shared" si="23"/>
        <v>53050.035024034769</v>
      </c>
      <c r="Y105">
        <f t="shared" si="24"/>
        <v>10.878990804249918</v>
      </c>
    </row>
    <row r="106" spans="1:25">
      <c r="A106">
        <v>90</v>
      </c>
      <c r="B106">
        <f t="shared" si="18"/>
        <v>363.15</v>
      </c>
      <c r="C106">
        <f t="shared" si="15"/>
        <v>26.694656860922326</v>
      </c>
      <c r="D106" s="1">
        <f t="shared" si="16"/>
        <v>3.3366093353470738E-5</v>
      </c>
      <c r="E106">
        <f t="shared" si="19"/>
        <v>3.2844634278115592</v>
      </c>
      <c r="F106">
        <f t="shared" si="20"/>
        <v>2.7536830510808208E-3</v>
      </c>
      <c r="G106" s="17">
        <f t="shared" si="17"/>
        <v>0.50579346525061675</v>
      </c>
      <c r="H106" s="19">
        <f t="shared" si="25"/>
        <v>1.2189509183635483E-4</v>
      </c>
      <c r="I106" s="20">
        <v>0.51078126182221073</v>
      </c>
      <c r="J106" s="9">
        <f t="shared" si="21"/>
        <v>-4.9877965715939832E-3</v>
      </c>
      <c r="K106" s="25">
        <f t="shared" si="26"/>
        <v>-1.1431061546174348E-3</v>
      </c>
      <c r="L106" s="9"/>
      <c r="W106">
        <f t="shared" si="22"/>
        <v>1.2166949055550574E-2</v>
      </c>
      <c r="X106" s="1">
        <f t="shared" si="23"/>
        <v>9974.8086033791842</v>
      </c>
      <c r="Y106">
        <f t="shared" si="24"/>
        <v>9.2078180539428196</v>
      </c>
    </row>
    <row r="107" spans="1:25">
      <c r="A107">
        <v>91</v>
      </c>
      <c r="B107">
        <f t="shared" si="18"/>
        <v>364.15</v>
      </c>
      <c r="C107">
        <f t="shared" si="15"/>
        <v>20.066166259374718</v>
      </c>
      <c r="D107" s="1">
        <f t="shared" si="16"/>
        <v>2.5081449639419162E-5</v>
      </c>
      <c r="E107">
        <f t="shared" si="19"/>
        <v>2.999035126095265</v>
      </c>
      <c r="F107">
        <f t="shared" si="20"/>
        <v>2.746121103940684E-3</v>
      </c>
      <c r="G107" s="17">
        <f t="shared" si="17"/>
        <v>0.5059150861677939</v>
      </c>
      <c r="H107" s="19">
        <f t="shared" si="25"/>
        <v>1.2141700402301669E-4</v>
      </c>
      <c r="I107" s="20">
        <v>0.49856928909303422</v>
      </c>
      <c r="J107" s="9">
        <f t="shared" si="21"/>
        <v>7.3457970747596857E-3</v>
      </c>
      <c r="K107" s="25">
        <f t="shared" si="26"/>
        <v>-2.6156802733290352E-4</v>
      </c>
      <c r="L107" s="9"/>
      <c r="W107">
        <f t="shared" si="22"/>
        <v>7.070601031480786E-2</v>
      </c>
      <c r="X107" s="1">
        <f t="shared" si="23"/>
        <v>65499.813383071909</v>
      </c>
      <c r="Y107">
        <f t="shared" si="24"/>
        <v>11.089802572505878</v>
      </c>
    </row>
    <row r="108" spans="1:25">
      <c r="A108">
        <v>92</v>
      </c>
      <c r="B108">
        <f t="shared" si="18"/>
        <v>365.15</v>
      </c>
      <c r="C108">
        <f t="shared" si="15"/>
        <v>15.107180681402621</v>
      </c>
      <c r="D108" s="1">
        <f t="shared" si="16"/>
        <v>1.8883260216373543E-5</v>
      </c>
      <c r="E108">
        <f t="shared" si="19"/>
        <v>2.7151701726014466</v>
      </c>
      <c r="F108">
        <f t="shared" si="20"/>
        <v>2.738600575106121E-3</v>
      </c>
      <c r="G108" s="17">
        <f t="shared" si="17"/>
        <v>0.50603629925866278</v>
      </c>
      <c r="H108" s="19">
        <f t="shared" si="25"/>
        <v>1.2106119317756292E-4</v>
      </c>
      <c r="I108" s="20">
        <v>0.51025812576754492</v>
      </c>
      <c r="J108" s="9">
        <f t="shared" si="21"/>
        <v>-4.2218265088821427E-3</v>
      </c>
      <c r="K108" s="25">
        <f t="shared" si="26"/>
        <v>-5.4564430919668006E-5</v>
      </c>
      <c r="L108" s="9"/>
      <c r="W108">
        <f t="shared" si="22"/>
        <v>1.5781113960972003E-2</v>
      </c>
      <c r="X108" s="1">
        <f t="shared" si="23"/>
        <v>13032.995768079958</v>
      </c>
      <c r="Y108">
        <f t="shared" si="24"/>
        <v>9.4752395568226149</v>
      </c>
    </row>
    <row r="109" spans="1:25">
      <c r="A109">
        <v>93</v>
      </c>
      <c r="B109">
        <f t="shared" si="18"/>
        <v>366.15</v>
      </c>
      <c r="C109">
        <f t="shared" si="15"/>
        <v>11.39136666319364</v>
      </c>
      <c r="D109" s="1">
        <f t="shared" si="16"/>
        <v>1.4238801555488401E-5</v>
      </c>
      <c r="E109">
        <f t="shared" si="19"/>
        <v>2.4328557582500139</v>
      </c>
      <c r="F109">
        <f t="shared" si="20"/>
        <v>2.7311211252219036E-3</v>
      </c>
      <c r="G109" s="17">
        <f t="shared" si="17"/>
        <v>0.50615720855414903</v>
      </c>
      <c r="H109" s="19">
        <f t="shared" si="25"/>
        <v>1.2079596774383639E-4</v>
      </c>
      <c r="I109" s="20">
        <v>0.49846016023119488</v>
      </c>
      <c r="J109" s="9">
        <f t="shared" si="21"/>
        <v>7.6970483229541475E-3</v>
      </c>
      <c r="K109" s="25">
        <f t="shared" si="26"/>
        <v>-4.9164710031912584E-3</v>
      </c>
      <c r="L109" s="9"/>
      <c r="W109">
        <f t="shared" si="22"/>
        <v>7.2318777403469106E-2</v>
      </c>
      <c r="X109" s="1">
        <f t="shared" si="23"/>
        <v>67226.968900092237</v>
      </c>
      <c r="Y109">
        <f t="shared" si="24"/>
        <v>11.115829768920777</v>
      </c>
    </row>
    <row r="110" spans="1:25">
      <c r="A110">
        <v>94</v>
      </c>
      <c r="B110">
        <f t="shared" si="18"/>
        <v>367.15</v>
      </c>
      <c r="C110">
        <f t="shared" si="15"/>
        <v>8.6027267203512903</v>
      </c>
      <c r="D110" s="1">
        <f t="shared" si="16"/>
        <v>1.0753178570799271E-5</v>
      </c>
      <c r="E110">
        <f t="shared" si="19"/>
        <v>2.1520792135123656</v>
      </c>
      <c r="F110">
        <f t="shared" si="20"/>
        <v>2.7236824186299877E-3</v>
      </c>
      <c r="G110" s="17">
        <f t="shared" si="17"/>
        <v>0.50627789119415045</v>
      </c>
      <c r="H110" s="19">
        <f t="shared" si="25"/>
        <v>1.2059795782365379E-4</v>
      </c>
      <c r="I110" s="20">
        <v>0.50042518376116241</v>
      </c>
      <c r="J110" s="9">
        <f t="shared" si="21"/>
        <v>5.8527074329880469E-3</v>
      </c>
      <c r="K110" s="25">
        <f t="shared" si="26"/>
        <v>6.9487550466537096E-3</v>
      </c>
      <c r="L110" s="9"/>
      <c r="W110">
        <f t="shared" si="22"/>
        <v>6.354581647300038E-2</v>
      </c>
      <c r="X110" s="1">
        <f t="shared" si="23"/>
        <v>57970.077743075279</v>
      </c>
      <c r="Y110">
        <f t="shared" si="24"/>
        <v>10.967682255424396</v>
      </c>
    </row>
    <row r="111" spans="1:25">
      <c r="A111">
        <v>95</v>
      </c>
      <c r="B111">
        <f t="shared" si="18"/>
        <v>368.15</v>
      </c>
      <c r="C111">
        <f t="shared" si="15"/>
        <v>6.5066713137246914</v>
      </c>
      <c r="D111" s="1">
        <f t="shared" si="16"/>
        <v>8.133198438509126E-6</v>
      </c>
      <c r="E111">
        <f t="shared" si="19"/>
        <v>1.8728280065160732</v>
      </c>
      <c r="F111">
        <f t="shared" si="20"/>
        <v>2.7162841233192994E-3</v>
      </c>
      <c r="G111" s="17">
        <f t="shared" si="17"/>
        <v>0.50639840446979634</v>
      </c>
      <c r="H111" s="19">
        <f t="shared" si="25"/>
        <v>1.2044989607606915E-4</v>
      </c>
      <c r="I111" s="20">
        <v>0.5123576703245023</v>
      </c>
      <c r="J111" s="9">
        <f t="shared" si="21"/>
        <v>-5.959265854705964E-3</v>
      </c>
      <c r="K111" s="25">
        <f t="shared" si="26"/>
        <v>6.5456037051935811E-3</v>
      </c>
      <c r="L111" s="9"/>
      <c r="W111">
        <f t="shared" si="22"/>
        <v>7.5186705083577186E-3</v>
      </c>
      <c r="X111" s="1">
        <f t="shared" si="23"/>
        <v>6106.415460204541</v>
      </c>
      <c r="Y111">
        <f t="shared" si="24"/>
        <v>8.717095212284498</v>
      </c>
    </row>
    <row r="112" spans="1:25">
      <c r="A112">
        <v>96</v>
      </c>
      <c r="B112">
        <f t="shared" si="18"/>
        <v>369.15</v>
      </c>
      <c r="C112">
        <f>EXP(-$B$5/($E$11*B112) + $B$6/$E$11)</f>
        <v>4.9287713660328087</v>
      </c>
      <c r="D112" s="1">
        <f>1+ (1/($E$9*C112))*(1-SQRT(1+2*$E$9*C112))</f>
        <v>6.1608932806489491E-6</v>
      </c>
      <c r="E112">
        <f t="shared" si="19"/>
        <v>1.5950897411803311</v>
      </c>
      <c r="F112">
        <f t="shared" si="20"/>
        <v>2.7089259108763375E-3</v>
      </c>
      <c r="G112" s="17">
        <f t="shared" si="17"/>
        <v>0.50651879098630259</v>
      </c>
      <c r="H112" s="19">
        <f t="shared" si="25"/>
        <v>1.2033901429336913E-4</v>
      </c>
      <c r="I112" s="20">
        <v>0.51351639117154957</v>
      </c>
      <c r="J112" s="9">
        <f t="shared" si="21"/>
        <v>-6.9976001852469771E-3</v>
      </c>
      <c r="K112" s="25">
        <f t="shared" si="26"/>
        <v>-2.145519174636068E-3</v>
      </c>
      <c r="L112" s="9"/>
      <c r="W112">
        <f t="shared" si="22"/>
        <v>2.5928946266797126E-3</v>
      </c>
      <c r="X112" s="1">
        <f t="shared" si="23"/>
        <v>2085.1146480379907</v>
      </c>
      <c r="Y112">
        <f t="shared" si="24"/>
        <v>7.6425791197897492</v>
      </c>
    </row>
    <row r="113" spans="1:25">
      <c r="A113">
        <v>97</v>
      </c>
      <c r="B113">
        <f t="shared" si="18"/>
        <v>370.15</v>
      </c>
      <c r="C113">
        <f>EXP(-$B$5/($E$11*B113) + $B$6/$E$11)</f>
        <v>3.7391269763030386</v>
      </c>
      <c r="D113" s="1">
        <f>1+ (1/($E$9*C113))*(1-SQRT(1+2*$E$9*C113))</f>
        <v>4.67385760349881E-6</v>
      </c>
      <c r="E113">
        <f t="shared" si="19"/>
        <v>1.3188521553817196</v>
      </c>
      <c r="F113">
        <f t="shared" si="20"/>
        <v>2.7016074564365799E-3</v>
      </c>
      <c r="G113" s="17">
        <f t="shared" si="17"/>
        <v>0.50663908249838308</v>
      </c>
      <c r="H113" s="19">
        <f t="shared" si="25"/>
        <v>1.2025584721908622E-4</v>
      </c>
      <c r="I113" s="20">
        <v>0.50806663197523017</v>
      </c>
      <c r="J113" s="9">
        <f t="shared" si="21"/>
        <v>-1.4275494768470898E-3</v>
      </c>
      <c r="K113" s="25">
        <f t="shared" si="26"/>
        <v>-9.6919906380432685E-4</v>
      </c>
      <c r="L113" s="9"/>
      <c r="W113">
        <f t="shared" si="22"/>
        <v>2.8984208297743397E-2</v>
      </c>
      <c r="X113" s="1">
        <f t="shared" si="23"/>
        <v>24592.282737577953</v>
      </c>
      <c r="Y113">
        <f t="shared" si="24"/>
        <v>10.11018796284867</v>
      </c>
    </row>
    <row r="114" spans="1:25">
      <c r="A114">
        <v>98</v>
      </c>
      <c r="B114">
        <f t="shared" si="18"/>
        <v>371.15</v>
      </c>
      <c r="C114">
        <f>EXP(-$B$5/($E$11*B114) + $B$6/$E$11)</f>
        <v>2.8408494772321711</v>
      </c>
      <c r="D114" s="1">
        <f>1+ (1/($E$9*C114))*(1-SQRT(1+2*$E$9*C114))</f>
        <v>3.5510478135769574E-6</v>
      </c>
      <c r="E114">
        <f t="shared" si="19"/>
        <v>1.0441031191495966</v>
      </c>
      <c r="F114">
        <f t="shared" si="20"/>
        <v>2.6943284386366701E-3</v>
      </c>
      <c r="G114" s="17">
        <f t="shared" si="17"/>
        <v>0.50675930268074076</v>
      </c>
      <c r="H114" s="19">
        <f t="shared" si="25"/>
        <v>1.2019337175062095E-4</v>
      </c>
      <c r="I114" s="20">
        <v>0.51157799304394092</v>
      </c>
      <c r="J114" s="9">
        <f t="shared" si="21"/>
        <v>-4.818690363200151E-3</v>
      </c>
      <c r="K114" s="25">
        <f t="shared" si="26"/>
        <v>-1.620215542368908E-4</v>
      </c>
      <c r="L114" s="9"/>
      <c r="W114">
        <f t="shared" si="22"/>
        <v>1.2910384176616245E-2</v>
      </c>
      <c r="X114" s="1">
        <f t="shared" si="23"/>
        <v>10600.247036321744</v>
      </c>
      <c r="Y114">
        <f t="shared" si="24"/>
        <v>9.2686325851419653</v>
      </c>
    </row>
    <row r="115" spans="1:25">
      <c r="A115">
        <v>99</v>
      </c>
      <c r="B115">
        <f t="shared" si="18"/>
        <v>372.15</v>
      </c>
      <c r="C115">
        <f>EXP(-$B$5/($E$11*B115) + $B$6/$E$11)</f>
        <v>2.1615609719438647</v>
      </c>
      <c r="D115" s="1">
        <f>1+ (1/($E$9*C115))*(1-SQRT(1+2*$E$9*C115))</f>
        <v>2.701952888650716E-6</v>
      </c>
      <c r="E115">
        <f t="shared" si="19"/>
        <v>0.77083063289049392</v>
      </c>
      <c r="F115">
        <f t="shared" si="20"/>
        <v>2.6870885395673789E-3</v>
      </c>
      <c r="G115" s="17">
        <f t="shared" si="17"/>
        <v>0.50687946924188432</v>
      </c>
      <c r="H115" s="19">
        <f t="shared" si="25"/>
        <v>1.2014637427176789E-4</v>
      </c>
      <c r="I115" s="20">
        <v>0.50774258886675638</v>
      </c>
      <c r="J115" s="9">
        <f t="shared" si="21"/>
        <v>-8.6311962487206628E-4</v>
      </c>
      <c r="K115" s="25">
        <f t="shared" si="26"/>
        <v>-2.9359246609683698E-4</v>
      </c>
      <c r="L115" s="9"/>
      <c r="W115">
        <f t="shared" si="22"/>
        <v>3.1637418490757026E-2</v>
      </c>
      <c r="X115" s="1">
        <f t="shared" si="23"/>
        <v>26990.754637511716</v>
      </c>
      <c r="Y115">
        <f t="shared" si="24"/>
        <v>10.203249665514166</v>
      </c>
    </row>
    <row r="116" spans="1:25">
      <c r="A116">
        <v>100</v>
      </c>
      <c r="B116">
        <f t="shared" si="18"/>
        <v>373.15</v>
      </c>
      <c r="C116">
        <f>EXP(-$B$5/($E$11*B116) + $B$6/$E$11)</f>
        <v>1.6471109694503285</v>
      </c>
      <c r="D116" s="1">
        <f>1+ (1/($E$9*C116))*(1-SQRT(1+2*$E$9*C116))</f>
        <v>2.0588840494717431E-6</v>
      </c>
      <c r="E116">
        <f t="shared" si="19"/>
        <v>0.49902282564123362</v>
      </c>
      <c r="F116">
        <f t="shared" si="20"/>
        <v>2.6798874447273215E-3</v>
      </c>
      <c r="G116" s="17">
        <f t="shared" si="17"/>
        <v>0.5069995954292843</v>
      </c>
      <c r="H116" s="9"/>
      <c r="I116" s="20">
        <v>0.51099080811174724</v>
      </c>
      <c r="J116" s="9">
        <f t="shared" si="21"/>
        <v>-3.9912126824629413E-3</v>
      </c>
      <c r="K116" s="26"/>
      <c r="L116" s="9"/>
      <c r="X116" s="1"/>
    </row>
    <row r="117" spans="1:25">
      <c r="H117" t="s">
        <v>17</v>
      </c>
      <c r="I117" t="s">
        <v>49</v>
      </c>
      <c r="K117" s="26" t="s">
        <v>17</v>
      </c>
    </row>
    <row r="118" spans="1:25">
      <c r="H118" s="9">
        <f>MIN(H16:H115)</f>
        <v>5.5393307537787706E-5</v>
      </c>
      <c r="I118">
        <f>MIN(I16:I116)</f>
        <v>0.29780964325555387</v>
      </c>
      <c r="K118" s="25">
        <f>MIN(K16:K115)</f>
        <v>-6.0457494415402935E-3</v>
      </c>
    </row>
    <row r="119" spans="1:25">
      <c r="H119" s="9">
        <f>MAX(H16:H115)</f>
        <v>1.1535826877850597E-2</v>
      </c>
      <c r="I119" t="s">
        <v>48</v>
      </c>
      <c r="K119" s="25">
        <f>MAX(K16:K115)</f>
        <v>1.5152397160991177E-2</v>
      </c>
    </row>
    <row r="120" spans="1:25">
      <c r="I120">
        <f>MAX(I16:I116)</f>
        <v>0.51351639117154957</v>
      </c>
      <c r="K120" s="26"/>
    </row>
  </sheetData>
  <phoneticPr fontId="2" type="noConversion"/>
  <pageMargins left="0.75" right="0.75" top="1" bottom="1" header="0.5" footer="0.5"/>
  <pageSetup scale="82" fitToWidth="2" fitToHeight="0" orientation="portrait" horizontalDpi="4294967292" verticalDpi="4294967292"/>
  <rowBreaks count="1" manualBreakCount="1">
    <brk id="59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Melting Curves</vt:lpstr>
    </vt:vector>
  </TitlesOfParts>
  <Company>UMCP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Kahn</dc:creator>
  <cp:lastModifiedBy>Jason Kahn</cp:lastModifiedBy>
  <cp:lastPrinted>2002-02-06T22:51:26Z</cp:lastPrinted>
  <dcterms:created xsi:type="dcterms:W3CDTF">2001-11-20T19:35:49Z</dcterms:created>
  <dcterms:modified xsi:type="dcterms:W3CDTF">2016-06-07T21:27:38Z</dcterms:modified>
</cp:coreProperties>
</file>