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30800" windowHeight="21240" activeTab="0"/>
  </bookViews>
  <sheets>
    <sheet name="Sheet1" sheetId="1" r:id="rId1"/>
    <sheet name="Sheet2" sheetId="2" r:id="rId2"/>
    <sheet name="Sheet3" sheetId="3" r:id="rId3"/>
  </sheets>
  <definedNames>
    <definedName name="anscount" hidden="1">2</definedName>
    <definedName name="limcount" hidden="1">2</definedName>
    <definedName name="sencount" hidden="1">2</definedName>
    <definedName name="solver_adj" localSheetId="0" hidden="1">'Sheet1'!$B$6:$B$7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'Sheet1'!$B$5</definedName>
    <definedName name="solver_lhs2" localSheetId="0" hidden="1">'Sheet1'!$B$5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'Sheet1'!$H$13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<sst xmlns="http://schemas.openxmlformats.org/spreadsheetml/2006/main" count="28" uniqueCount="28">
  <si>
    <t>T in C</t>
  </si>
  <si>
    <t>T(K)</t>
  </si>
  <si>
    <t>Abs (260 nm)</t>
  </si>
  <si>
    <t>d(Abs)/dT</t>
  </si>
  <si>
    <t>Dmax:</t>
  </si>
  <si>
    <t>Slope for dA/dT, ssDNA</t>
  </si>
  <si>
    <t>Slope for dA/dT, dsDNA</t>
  </si>
  <si>
    <r>
      <t>D</t>
    </r>
    <r>
      <rPr>
        <sz val="9"/>
        <rFont val="Geneva"/>
        <family val="0"/>
      </rPr>
      <t>H for hybridization (cal/mole)</t>
    </r>
  </si>
  <si>
    <t>R (gas constant, cal/moleK)</t>
  </si>
  <si>
    <t>Path length (cm)</t>
  </si>
  <si>
    <t>Total [strand] (Molar)</t>
  </si>
  <si>
    <t>Simulated Data Using Above Parameters:</t>
  </si>
  <si>
    <t>Spreadsheet for Simulation of Two-Sate Nucleic Acid "Melting Curves", for Non-self-complementary DNA</t>
  </si>
  <si>
    <t>Fit parameters:</t>
  </si>
  <si>
    <t>Physical Constants:</t>
  </si>
  <si>
    <t>Concentration-specific values:</t>
  </si>
  <si>
    <t>A260 (at T min)</t>
  </si>
  <si>
    <t>A260 (at T max)</t>
  </si>
  <si>
    <t>T min (C)</t>
  </si>
  <si>
    <t>Tmax (C)</t>
  </si>
  <si>
    <r>
      <t>D</t>
    </r>
    <r>
      <rPr>
        <sz val="9"/>
        <rFont val="Geneva"/>
        <family val="0"/>
      </rPr>
      <t>S for hybridization (cal/mole K)</t>
    </r>
  </si>
  <si>
    <t>Calculated Results:</t>
  </si>
  <si>
    <r>
      <t>D</t>
    </r>
    <r>
      <rPr>
        <sz val="9"/>
        <rFont val="Geneva"/>
        <family val="0"/>
      </rPr>
      <t>G for hybridiz. at 37 C (kcal/mole)</t>
    </r>
  </si>
  <si>
    <t>Melting temperature or Tm (C)</t>
  </si>
  <si>
    <t>alpha (=frxn in duplex form)</t>
  </si>
  <si>
    <t>Keq</t>
  </si>
  <si>
    <t>Defaults</t>
  </si>
  <si>
    <t>Change boxed parameters to change plots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</si>
</sst>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25"/>
      <name val="Geneva"/>
      <family val="0"/>
    </font>
    <font>
      <sz val="8"/>
      <name val="Geneva"/>
      <family val="0"/>
    </font>
    <font>
      <sz val="9"/>
      <name val="Symbol"/>
      <family val="0"/>
    </font>
    <font>
      <sz val="9"/>
      <color indexed="9"/>
      <name val="Geneva"/>
      <family val="0"/>
    </font>
    <font>
      <sz val="10"/>
      <name val="Verdan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1" fontId="9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"Melting Curve": Increase in Absorbance with Temperature</a:t>
            </a:r>
          </a:p>
        </c:rich>
      </c:tx>
      <c:layout>
        <c:manualLayout>
          <c:xMode val="factor"/>
          <c:yMode val="factor"/>
          <c:x val="-0.015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5"/>
          <c:w val="0.8945"/>
          <c:h val="0.847"/>
        </c:manualLayout>
      </c:layout>
      <c:scatterChart>
        <c:scatterStyle val="smoothMarker"/>
        <c:varyColors val="0"/>
        <c:ser>
          <c:idx val="3"/>
          <c:order val="0"/>
          <c:tx>
            <c:v>Absorbance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Sheet1!$A$15:$A$115</c:f>
              <c:numCache/>
            </c:numRef>
          </c:xVal>
          <c:yVal>
            <c:numRef>
              <c:f>Sheet1!$E$15:$E$115</c:f>
              <c:numCache/>
            </c:numRef>
          </c:yVal>
          <c:smooth val="1"/>
        </c:ser>
        <c:ser>
          <c:idx val="0"/>
          <c:order val="1"/>
          <c:tx>
            <c:v>Tm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Sheet1!$B$10:$C$10</c:f>
              <c:numCache/>
            </c:numRef>
          </c:xVal>
          <c:yVal>
            <c:numRef>
              <c:f>Sheet1!$E$4:$E$5</c:f>
              <c:numCache/>
            </c:numRef>
          </c:yVal>
          <c:smooth val="1"/>
        </c:ser>
        <c:axId val="30455169"/>
        <c:axId val="5661066"/>
      </c:scatterChart>
      <c:valAx>
        <c:axId val="304551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066"/>
        <c:crosses val="autoZero"/>
        <c:crossBetween val="midCat"/>
        <c:dispUnits/>
      </c:valAx>
      <c:valAx>
        <c:axId val="5661066"/>
        <c:scaling>
          <c:orientation val="minMax"/>
          <c:max val="0.52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Absorbance at 260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30455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Derivative Plot of Same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1"/>
          <c:w val="0.901"/>
          <c:h val="0.81575"/>
        </c:manualLayout>
      </c:layout>
      <c:scatterChart>
        <c:scatterStyle val="smoothMarker"/>
        <c:varyColors val="0"/>
        <c:ser>
          <c:idx val="0"/>
          <c:order val="0"/>
          <c:tx>
            <c:v>Deriv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Sheet1!$A$15:$A$115</c:f>
              <c:numCache/>
            </c:numRef>
          </c:xVal>
          <c:yVal>
            <c:numRef>
              <c:f>Sheet1!$F$15:$F$115</c:f>
              <c:numCache/>
            </c:numRef>
          </c:yVal>
          <c:smooth val="1"/>
        </c:ser>
        <c:ser>
          <c:idx val="1"/>
          <c:order val="1"/>
          <c:tx>
            <c:v>Tm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Sheet1!$B$10:$C$10</c:f>
              <c:numCache/>
            </c:numRef>
          </c:xVal>
          <c:yVal>
            <c:numRef>
              <c:f>Sheet1!$G$15:$G$16</c:f>
              <c:numCache/>
            </c:numRef>
          </c:yVal>
          <c:smooth val="1"/>
        </c:ser>
        <c:axId val="50949595"/>
        <c:axId val="55893172"/>
      </c:scatterChart>
      <c:valAx>
        <c:axId val="509495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93172"/>
        <c:crosses val="autoZero"/>
        <c:crossBetween val="midCat"/>
        <c:dispUnits/>
      </c:val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d(Absorbance)/dT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0949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Alpha (Fraction ds)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1525"/>
          <c:w val="0.93075"/>
          <c:h val="0.84475"/>
        </c:manualLayout>
      </c:layout>
      <c:scatterChart>
        <c:scatterStyle val="smoothMarker"/>
        <c:varyColors val="0"/>
        <c:ser>
          <c:idx val="0"/>
          <c:order val="0"/>
          <c:tx>
            <c:v>Alpha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Sheet1!$A$15:$A$115</c:f>
              <c:numCache/>
            </c:numRef>
          </c:xVal>
          <c:yVal>
            <c:numRef>
              <c:f>Sheet1!$D$15:$D$115</c:f>
              <c:numCache/>
            </c:numRef>
          </c:yVal>
          <c:smooth val="1"/>
        </c:ser>
        <c:ser>
          <c:idx val="1"/>
          <c:order val="1"/>
          <c:tx>
            <c:v>Tm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Sheet1!$B$10:$C$10</c:f>
              <c:numCache/>
            </c:numRef>
          </c:xVal>
          <c:yVal>
            <c:numLit>
              <c:ptCount val="2"/>
              <c:pt idx="0">
                <c:v>0</c:v>
              </c:pt>
              <c:pt idx="1">
                <c:v>1</c:v>
              </c:pt>
            </c:numLit>
          </c:yVal>
          <c:smooth val="1"/>
        </c:ser>
        <c:axId val="33276501"/>
        <c:axId val="31053054"/>
      </c:scatterChart>
      <c:valAx>
        <c:axId val="332765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53054"/>
        <c:crosses val="autoZero"/>
        <c:crossBetween val="midCat"/>
        <c:dispUnits/>
        <c:majorUnit val="10"/>
        <c:minorUnit val="2"/>
      </c:valAx>
      <c:valAx>
        <c:axId val="310530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Fraction 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3276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25"/>
          <c:y val="0.5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14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7353300" y="171450"/>
        <a:ext cx="6772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14</xdr:col>
      <xdr:colOff>0</xdr:colOff>
      <xdr:row>58</xdr:row>
      <xdr:rowOff>0</xdr:rowOff>
    </xdr:to>
    <xdr:graphicFrame>
      <xdr:nvGraphicFramePr>
        <xdr:cNvPr id="2" name="Chart 15"/>
        <xdr:cNvGraphicFramePr/>
      </xdr:nvGraphicFramePr>
      <xdr:xfrm>
        <a:off x="7343775" y="5124450"/>
        <a:ext cx="67818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59</xdr:row>
      <xdr:rowOff>0</xdr:rowOff>
    </xdr:from>
    <xdr:to>
      <xdr:col>14</xdr:col>
      <xdr:colOff>9525</xdr:colOff>
      <xdr:row>83</xdr:row>
      <xdr:rowOff>133350</xdr:rowOff>
    </xdr:to>
    <xdr:graphicFrame>
      <xdr:nvGraphicFramePr>
        <xdr:cNvPr id="3" name="Chart 117"/>
        <xdr:cNvGraphicFramePr/>
      </xdr:nvGraphicFramePr>
      <xdr:xfrm>
        <a:off x="7353300" y="9658350"/>
        <a:ext cx="6781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50" zoomScaleNormal="150" workbookViewId="0" topLeftCell="A5">
      <selection activeCell="D7" sqref="D7"/>
    </sheetView>
  </sheetViews>
  <sheetFormatPr defaultColWidth="11.00390625" defaultRowHeight="12"/>
  <cols>
    <col min="1" max="1" width="27.875" style="0" customWidth="1"/>
    <col min="3" max="3" width="11.125" style="0" customWidth="1"/>
    <col min="4" max="4" width="23.00390625" style="0" customWidth="1"/>
    <col min="5" max="5" width="12.375" style="0" customWidth="1"/>
    <col min="7" max="7" width="11.00390625" style="0" bestFit="1" customWidth="1"/>
    <col min="8" max="8" width="12.00390625" style="0" bestFit="1" customWidth="1"/>
  </cols>
  <sheetData>
    <row r="1" ht="12.75">
      <c r="A1" s="2" t="s">
        <v>12</v>
      </c>
    </row>
    <row r="2" spans="1:4" ht="12.75">
      <c r="A2" s="2" t="s">
        <v>13</v>
      </c>
      <c r="D2" t="s">
        <v>15</v>
      </c>
    </row>
    <row r="3" spans="1:3" ht="13.5" thickBot="1">
      <c r="A3" s="2" t="s">
        <v>27</v>
      </c>
      <c r="C3" s="8" t="s">
        <v>26</v>
      </c>
    </row>
    <row r="4" spans="1:5" ht="13.5" thickBot="1">
      <c r="A4" t="s">
        <v>5</v>
      </c>
      <c r="B4" s="5">
        <v>0.00025</v>
      </c>
      <c r="C4" s="10">
        <v>0.00025</v>
      </c>
      <c r="D4" t="s">
        <v>16</v>
      </c>
      <c r="E4">
        <v>0.31</v>
      </c>
    </row>
    <row r="5" spans="1:5" ht="13.5" thickBot="1">
      <c r="A5" t="s">
        <v>6</v>
      </c>
      <c r="B5" s="5">
        <v>0.00012</v>
      </c>
      <c r="C5" s="10">
        <v>0.00012</v>
      </c>
      <c r="D5" t="s">
        <v>17</v>
      </c>
      <c r="E5">
        <v>0.51</v>
      </c>
    </row>
    <row r="6" spans="1:5" ht="15" thickBot="1">
      <c r="A6" s="7" t="s">
        <v>7</v>
      </c>
      <c r="B6" s="5">
        <v>-75000</v>
      </c>
      <c r="C6" s="10">
        <v>-75000</v>
      </c>
      <c r="D6" t="s">
        <v>18</v>
      </c>
      <c r="E6">
        <v>0</v>
      </c>
    </row>
    <row r="7" spans="1:5" ht="15" thickBot="1">
      <c r="A7" s="7" t="s">
        <v>20</v>
      </c>
      <c r="B7" s="5">
        <v>-200</v>
      </c>
      <c r="C7" s="10">
        <v>-200</v>
      </c>
      <c r="D7" t="s">
        <v>19</v>
      </c>
      <c r="E7">
        <v>100</v>
      </c>
    </row>
    <row r="8" spans="1:5" ht="13.5">
      <c r="A8" s="7"/>
      <c r="B8" s="10"/>
      <c r="D8" t="s">
        <v>10</v>
      </c>
      <c r="E8" s="1">
        <v>3E-06</v>
      </c>
    </row>
    <row r="9" spans="1:4" ht="12.75">
      <c r="A9" s="2" t="s">
        <v>21</v>
      </c>
      <c r="D9" t="s">
        <v>14</v>
      </c>
    </row>
    <row r="10" spans="1:5" ht="12.75">
      <c r="A10" t="s">
        <v>23</v>
      </c>
      <c r="B10" s="3">
        <f>$B$6/($B$7+$E$10*LN($E$8/4))-273.15</f>
        <v>55.764125363775236</v>
      </c>
      <c r="C10" s="6">
        <f>B10</f>
        <v>55.764125363775236</v>
      </c>
      <c r="D10" t="s">
        <v>8</v>
      </c>
      <c r="E10" s="4">
        <v>1.987</v>
      </c>
    </row>
    <row r="11" spans="1:5" ht="13.5">
      <c r="A11" s="7" t="s">
        <v>22</v>
      </c>
      <c r="B11">
        <f>$B$6/1000-(37+273.15)*B7/1000</f>
        <v>-12.970000000000006</v>
      </c>
      <c r="C11" s="1"/>
      <c r="D11" t="s">
        <v>9</v>
      </c>
      <c r="E11">
        <v>1</v>
      </c>
    </row>
    <row r="12" spans="3:6" ht="12.75">
      <c r="C12" s="1"/>
      <c r="F12" s="1"/>
    </row>
    <row r="13" spans="1:3" ht="12.75">
      <c r="A13" s="2" t="s">
        <v>11</v>
      </c>
      <c r="C13" s="6">
        <f>B10</f>
        <v>55.764125363775236</v>
      </c>
    </row>
    <row r="14" spans="1:7" ht="12.75">
      <c r="A14" s="8" t="s">
        <v>0</v>
      </c>
      <c r="B14" s="8" t="s">
        <v>1</v>
      </c>
      <c r="C14" s="9" t="s">
        <v>25</v>
      </c>
      <c r="D14" s="9" t="s">
        <v>24</v>
      </c>
      <c r="E14" s="8" t="s">
        <v>2</v>
      </c>
      <c r="F14" s="8" t="s">
        <v>3</v>
      </c>
      <c r="G14" t="s">
        <v>4</v>
      </c>
    </row>
    <row r="15" spans="1:7" ht="12.75">
      <c r="A15">
        <v>0</v>
      </c>
      <c r="B15">
        <f>A15+273.15</f>
        <v>273.15</v>
      </c>
      <c r="C15">
        <f>EXP(-$B$6/($E$10*B15)+$B$7/$E$10)</f>
        <v>19933085924727784</v>
      </c>
      <c r="D15" s="1">
        <f>1+(1/($E$8*C15))*(1-SQRT(1+2*$E$8*C15))</f>
        <v>0.9999942168315129</v>
      </c>
      <c r="E15" s="11">
        <f>0.5*((1-D15)*($B$4*(A15-$E$7)+2*$E$5)+(D15*($B$5*(A15-$E$6)+2*$E$4)))</f>
        <v>0.31000108434409135</v>
      </c>
      <c r="F15" s="11"/>
      <c r="G15">
        <f>0</f>
        <v>0</v>
      </c>
    </row>
    <row r="16" spans="1:7" ht="12.75">
      <c r="A16">
        <v>1</v>
      </c>
      <c r="B16">
        <f aca="true" t="shared" si="0" ref="B16:B79">A16+273.15</f>
        <v>274.15</v>
      </c>
      <c r="C16">
        <f>EXP(-$B$6/($E$10*B16)+$B$7/$E$10)</f>
        <v>12041157661366716</v>
      </c>
      <c r="D16" s="1">
        <f>1+(1/($E$8*C16))*(1-SQRT(1+2*$E$8*C16))</f>
        <v>0.9999925592171003</v>
      </c>
      <c r="E16" s="11">
        <f>0.5*((1-D16)*($B$4*(A16-$E$7)+2*$E$5)+(D16*($B$5*(A16-$E$6)+2*$E$4)))</f>
        <v>0.3100613956304446</v>
      </c>
      <c r="F16" s="11">
        <f>AVERAGE(E16-E15,E17-E16)</f>
        <v>6.035432325199319E-05</v>
      </c>
      <c r="G16">
        <f>MAX(F15:F115)</f>
        <v>0.011396438092584005</v>
      </c>
    </row>
    <row r="17" spans="1:6" ht="12.75">
      <c r="A17">
        <v>2</v>
      </c>
      <c r="B17">
        <f t="shared" si="0"/>
        <v>275.15</v>
      </c>
      <c r="C17">
        <f>EXP(-$B$6/($E$10*B17)+$B$7/$E$10)</f>
        <v>7300508732526071</v>
      </c>
      <c r="D17" s="1">
        <f>1+(1/($E$8*C17))*(1-SQRT(1+2*$E$8*C17))</f>
        <v>0.9999904440089789</v>
      </c>
      <c r="E17" s="11">
        <f>0.5*((1-D17)*($B$4*(A17-$E$7)+2*$E$5)+(D17*($B$5*(A17-$E$6)+2*$E$4)))</f>
        <v>0.31012179299059534</v>
      </c>
      <c r="F17" s="11">
        <f aca="true" t="shared" si="1" ref="F17:F80">AVERAGE(E17-E16,E18-E17)</f>
        <v>6.045184225697553E-05</v>
      </c>
    </row>
    <row r="18" spans="1:6" ht="12.75">
      <c r="A18">
        <v>3</v>
      </c>
      <c r="B18">
        <f t="shared" si="0"/>
        <v>276.15</v>
      </c>
      <c r="C18">
        <f>EXP(-$B$6/($E$10*B18)+$B$7/$E$10)</f>
        <v>4442341061619799</v>
      </c>
      <c r="D18" s="1">
        <f>1+(1/($E$8*C18))*(1-SQRT(1+2*$E$8*C18))</f>
        <v>0.9999877497271715</v>
      </c>
      <c r="E18" s="11">
        <f>0.5*((1-D18)*($B$4*(A18-$E$7)+2*$E$5)+(D18*($B$5*(A18-$E$6)+2*$E$4)))</f>
        <v>0.31018229931495855</v>
      </c>
      <c r="F18" s="11">
        <f t="shared" si="1"/>
        <v>6.057517418278646E-05</v>
      </c>
    </row>
    <row r="19" spans="1:6" ht="12.75">
      <c r="A19">
        <v>4</v>
      </c>
      <c r="B19">
        <f t="shared" si="0"/>
        <v>277.15</v>
      </c>
      <c r="C19">
        <f>EXP(-$B$6/($E$10*B19)+$B$7/$E$10)</f>
        <v>2712860908880039</v>
      </c>
      <c r="D19" s="1">
        <f>1+(1/($E$8*C19))*(1-SQRT(1+2*$E$8*C19))</f>
        <v>0.9999843239296928</v>
      </c>
      <c r="E19" s="11">
        <f>0.5*((1-D19)*($B$4*(A19-$E$7)+2*$E$5)+(D19*($B$5*(A19-$E$6)+2*$E$4)))</f>
        <v>0.3102429433389609</v>
      </c>
      <c r="F19" s="11">
        <f t="shared" si="1"/>
        <v>6.073087922245368E-05</v>
      </c>
    </row>
    <row r="20" spans="1:6" ht="12.75">
      <c r="A20">
        <v>5</v>
      </c>
      <c r="B20">
        <f t="shared" si="0"/>
        <v>278.15</v>
      </c>
      <c r="C20">
        <f>EXP(-$B$6/($E$10*B20)+$B$7/$E$10)</f>
        <v>1662582559653069.8</v>
      </c>
      <c r="D20" s="1">
        <f>1+(1/($E$8*C20))*(1-SQRT(1+2*$E$8*C20))</f>
        <v>0.9999799756507203</v>
      </c>
      <c r="E20" s="11">
        <f>0.5*((1-D20)*($B$4*(A20-$E$7)+2*$E$5)+(D20*($B$5*(A20-$E$6)+2*$E$4)))</f>
        <v>0.31030376107340346</v>
      </c>
      <c r="F20" s="11">
        <f t="shared" si="1"/>
        <v>6.092711529298578E-05</v>
      </c>
    </row>
    <row r="21" spans="1:6" ht="12.75">
      <c r="A21">
        <v>6</v>
      </c>
      <c r="B21">
        <f t="shared" si="0"/>
        <v>279.15</v>
      </c>
      <c r="C21">
        <f>EXP(-$B$6/($E$10*B21)+$B$7/$E$10)</f>
        <v>1022497903461107.9</v>
      </c>
      <c r="D21" s="1">
        <f>1+(1/($E$8*C21))*(1-SQRT(1+2*$E$8*C21))</f>
        <v>0.999974466072985</v>
      </c>
      <c r="E21" s="11">
        <f>0.5*((1-D21)*($B$4*(A21-$E$7)+2*$E$5)+(D21*($B$5*(A21-$E$6)+2*$E$4)))</f>
        <v>0.3103647975695469</v>
      </c>
      <c r="F21" s="11">
        <f t="shared" si="1"/>
        <v>6.117401010888313E-05</v>
      </c>
    </row>
    <row r="22" spans="1:6" ht="12.75">
      <c r="A22">
        <v>7</v>
      </c>
      <c r="B22">
        <f t="shared" si="0"/>
        <v>280.15</v>
      </c>
      <c r="C22">
        <f>EXP(-$B$6/($E$10*B22)+$B$7/$E$10)</f>
        <v>631028290543138.1</v>
      </c>
      <c r="D22" s="1">
        <f>1+(1/($E$8*C22))*(1-SQRT(1+2*$E$8*C22))</f>
        <v>0.9999674970412001</v>
      </c>
      <c r="E22" s="11">
        <f>0.5*((1-D22)*($B$4*(A22-$E$7)+2*$E$5)+(D22*($B$5*(A22-$E$6)+2*$E$4)))</f>
        <v>0.3104261090936212</v>
      </c>
      <c r="F22" s="11">
        <f t="shared" si="1"/>
        <v>6.148411588183245E-05</v>
      </c>
    </row>
    <row r="23" spans="1:6" ht="12.75">
      <c r="A23">
        <v>8</v>
      </c>
      <c r="B23">
        <f t="shared" si="0"/>
        <v>281.15</v>
      </c>
      <c r="C23">
        <f>EXP(-$B$6/($E$10*B23)+$B$7/$E$10)</f>
        <v>390774620396087</v>
      </c>
      <c r="D23" s="1">
        <f>1+(1/($E$8*C23))*(1-SQRT(1+2*$E$8*C23))</f>
        <v>0.9999586969401629</v>
      </c>
      <c r="E23" s="11">
        <f>0.5*((1-D23)*($B$4*(A23-$E$7)+2*$E$5)+(D23*($B$5*(A23-$E$6)+2*$E$4)))</f>
        <v>0.31048776580131054</v>
      </c>
      <c r="F23" s="11">
        <f t="shared" si="1"/>
        <v>6.187296407914045E-05</v>
      </c>
    </row>
    <row r="24" spans="1:6" ht="12.75">
      <c r="A24">
        <v>9</v>
      </c>
      <c r="B24">
        <f t="shared" si="0"/>
        <v>282.15</v>
      </c>
      <c r="C24">
        <f>EXP(-$B$6/($E$10*B24)+$B$7/$E$10)</f>
        <v>242817023331412.84</v>
      </c>
      <c r="D24" s="1">
        <f>1+(1/($E$8*C24))*(1-SQRT(1+2*$E$8*C24))</f>
        <v>0.9999476033613549</v>
      </c>
      <c r="E24" s="11">
        <f>0.5*((1-D24)*($B$4*(A24-$E$7)+2*$E$5)+(D24*($B$5*(A24-$E$6)+2*$E$4)))</f>
        <v>0.3105498550217795</v>
      </c>
      <c r="F24" s="11">
        <f t="shared" si="1"/>
        <v>6.235974114787712E-05</v>
      </c>
    </row>
    <row r="25" spans="1:6" ht="12.75">
      <c r="A25">
        <v>10</v>
      </c>
      <c r="B25">
        <f t="shared" si="0"/>
        <v>283.15</v>
      </c>
      <c r="C25">
        <f>EXP(-$B$6/($E$10*B25)+$B$7/$E$10)</f>
        <v>151388031720748.12</v>
      </c>
      <c r="D25" s="1">
        <f>1+(1/($E$8*C25))*(1-SQRT(1+2*$E$8*C25))</f>
        <v>0.9999336418623104</v>
      </c>
      <c r="E25" s="11">
        <f>0.5*((1-D25)*($B$4*(A25-$E$7)+2*$E$5)+(D25*($B$5*(A25-$E$6)+2*$E$4)))</f>
        <v>0.3106124852836063</v>
      </c>
      <c r="F25" s="11">
        <f t="shared" si="1"/>
        <v>6.29681102330415E-05</v>
      </c>
    </row>
    <row r="26" spans="1:6" ht="12.75">
      <c r="A26">
        <v>11</v>
      </c>
      <c r="B26">
        <f t="shared" si="0"/>
        <v>284.15</v>
      </c>
      <c r="C26">
        <f>EXP(-$B$6/($E$10*B26)+$B$7/$E$10)</f>
        <v>94699606502024.5</v>
      </c>
      <c r="D26" s="1">
        <f>1+(1/($E$8*C26))*(1-SQRT(1+2*$E$8*C26))</f>
        <v>0.9999160999800992</v>
      </c>
      <c r="E26" s="11">
        <f>0.5*((1-D26)*($B$4*(A26-$E$7)+2*$E$5)+(D26*($B$5*(A26-$E$6)+2*$E$4)))</f>
        <v>0.3106757912422456</v>
      </c>
      <c r="F26" s="11">
        <f t="shared" si="1"/>
        <v>6.37272087936902E-05</v>
      </c>
    </row>
    <row r="27" spans="1:6" ht="12.75">
      <c r="A27">
        <v>12</v>
      </c>
      <c r="B27">
        <f t="shared" si="0"/>
        <v>285.15</v>
      </c>
      <c r="C27">
        <f>EXP(-$B$6/($E$10*B27)+$B$7/$E$10)</f>
        <v>59433845671012.48</v>
      </c>
      <c r="D27" s="1">
        <f>1+(1/($E$8*C27))*(1-SQRT(1+2*$E$8*C27))</f>
        <v>0.9998940954897297</v>
      </c>
      <c r="E27" s="11">
        <f>0.5*((1-D27)*($B$4*(A27-$E$7)+2*$E$5)+(D27*($B$5*(A27-$E$6)+2*$E$4)))</f>
        <v>0.3107399397011937</v>
      </c>
      <c r="F27" s="11">
        <f t="shared" si="1"/>
        <v>6.467285777669862E-05</v>
      </c>
    </row>
    <row r="28" spans="1:6" ht="12.75">
      <c r="A28">
        <v>13</v>
      </c>
      <c r="B28">
        <f t="shared" si="0"/>
        <v>286.15</v>
      </c>
      <c r="C28">
        <f>EXP(-$B$6/($E$10*B28)+$B$7/$E$10)</f>
        <v>37422563501540.375</v>
      </c>
      <c r="D28" s="1">
        <f>1+(1/($E$8*C28))*(1-SQRT(1+2*$E$8*C28))</f>
        <v>0.9998665376951922</v>
      </c>
      <c r="E28" s="11">
        <f>0.5*((1-D28)*($B$4*(A28-$E$7)+2*$E$5)+(D28*($B$5*(A28-$E$6)+2*$E$4)))</f>
        <v>0.310805136957799</v>
      </c>
      <c r="F28" s="11">
        <f t="shared" si="1"/>
        <v>6.584902478401489E-05</v>
      </c>
    </row>
    <row r="29" spans="1:6" ht="12.75">
      <c r="A29">
        <v>14</v>
      </c>
      <c r="B29">
        <f t="shared" si="0"/>
        <v>287.15</v>
      </c>
      <c r="C29">
        <f>EXP(-$B$6/($E$10*B29)+$B$7/$E$10)</f>
        <v>23639185386045.48</v>
      </c>
      <c r="D29" s="1">
        <f>1+(1/($E$8*C29))*(1-SQRT(1+2*$E$8*C29))</f>
        <v>0.9998320802995504</v>
      </c>
      <c r="E29" s="11">
        <f>0.5*((1-D29)*($B$4*(A29-$E$7)+2*$E$5)+(D29*($B$5*(A29-$E$6)+2*$E$4)))</f>
        <v>0.3108716377507617</v>
      </c>
      <c r="F29" s="11">
        <f t="shared" si="1"/>
        <v>6.73095916201849E-05</v>
      </c>
    </row>
    <row r="30" spans="1:6" ht="12.75">
      <c r="A30">
        <v>15</v>
      </c>
      <c r="B30">
        <f t="shared" si="0"/>
        <v>288.15</v>
      </c>
      <c r="C30">
        <f>EXP(-$B$6/($E$10*B30)+$B$7/$E$10)</f>
        <v>14980150675781.771</v>
      </c>
      <c r="D30" s="1">
        <f>1+(1/($E$8*C30))*(1-SQRT(1+2*$E$8*C30))</f>
        <v>0.999789064114395</v>
      </c>
      <c r="E30" s="11">
        <f>0.5*((1-D30)*($B$4*(A30-$E$7)+2*$E$5)+(D30*($B$5*(A30-$E$6)+2*$E$4)))</f>
        <v>0.31093975614103936</v>
      </c>
      <c r="F30" s="11">
        <f t="shared" si="1"/>
        <v>6.912048590559938E-05</v>
      </c>
    </row>
    <row r="31" spans="1:6" ht="12.75">
      <c r="A31">
        <v>16</v>
      </c>
      <c r="B31">
        <f t="shared" si="0"/>
        <v>289.15</v>
      </c>
      <c r="C31">
        <f>EXP(-$B$6/($E$10*B31)+$B$7/$E$10)</f>
        <v>9522921246940.047</v>
      </c>
      <c r="D31" s="1">
        <f>1+(1/($E$8*C31))*(1-SQRT(1+2*$E$8*C31))</f>
        <v>0.9997354475306414</v>
      </c>
      <c r="E31" s="11">
        <f>0.5*((1-D31)*($B$4*(A31-$E$7)+2*$E$5)+(D31*($B$5*(A31-$E$6)+2*$E$4)))</f>
        <v>0.3110098787225729</v>
      </c>
      <c r="F31" s="11">
        <f t="shared" si="1"/>
        <v>7.136224727061213E-05</v>
      </c>
    </row>
    <row r="32" spans="1:6" ht="12.75">
      <c r="A32">
        <v>17</v>
      </c>
      <c r="B32">
        <f t="shared" si="0"/>
        <v>290.15</v>
      </c>
      <c r="C32">
        <f>EXP(-$B$6/($E$10*B32)+$B$7/$E$10)</f>
        <v>6072679647261.421</v>
      </c>
      <c r="D32" s="1">
        <f>1+(1/($E$8*C32))*(1-SQRT(1+2*$E$8*C32))</f>
        <v>0.9996687222736375</v>
      </c>
      <c r="E32" s="11">
        <f>0.5*((1-D32)*($B$4*(A32-$E$7)+2*$E$5)+(D32*($B$5*(A32-$E$6)+2*$E$4)))</f>
        <v>0.3110824806355806</v>
      </c>
      <c r="F32" s="11">
        <f t="shared" si="1"/>
        <v>7.413311120008093E-05</v>
      </c>
    </row>
    <row r="33" spans="1:6" ht="12.75">
      <c r="A33">
        <v>18</v>
      </c>
      <c r="B33">
        <f t="shared" si="0"/>
        <v>291.15</v>
      </c>
      <c r="C33">
        <f>EXP(-$B$6/($E$10*B33)+$B$7/$E$10)</f>
        <v>3884478691125.298</v>
      </c>
      <c r="D33" s="1">
        <f>1+(1/($E$8*C33))*(1-SQRT(1+2*$E$8*C33))</f>
        <v>0.9995858114964062</v>
      </c>
      <c r="E33" s="11">
        <f>0.5*((1-D33)*($B$4*(A33-$E$7)+2*$E$5)+(D33*($B$5*(A33-$E$6)+2*$E$4)))</f>
        <v>0.31115814494497307</v>
      </c>
      <c r="F33" s="11">
        <f t="shared" si="1"/>
        <v>7.755270806597547E-05</v>
      </c>
    </row>
    <row r="34" spans="1:6" ht="12.75">
      <c r="A34">
        <v>19</v>
      </c>
      <c r="B34">
        <f t="shared" si="0"/>
        <v>292.15</v>
      </c>
      <c r="C34">
        <f>EXP(-$B$6/($E$10*B34)+$B$7/$E$10)</f>
        <v>2492375803639.533</v>
      </c>
      <c r="D34" s="1">
        <f>1+(1/($E$8*C34))*(1-SQRT(1+2*$E$8*C34))</f>
        <v>0.9994829467151691</v>
      </c>
      <c r="E34" s="11">
        <f>0.5*((1-D34)*($B$4*(A34-$E$7)+2*$E$5)+(D34*($B$5*(A34-$E$6)+2*$E$4)))</f>
        <v>0.31123758605171253</v>
      </c>
      <c r="F34" s="11">
        <f t="shared" si="1"/>
        <v>8.176649144786552E-05</v>
      </c>
    </row>
    <row r="35" spans="1:6" ht="12.75">
      <c r="A35">
        <v>20</v>
      </c>
      <c r="B35">
        <f t="shared" si="0"/>
        <v>293.15</v>
      </c>
      <c r="C35">
        <f>EXP(-$B$6/($E$10*B35)+$B$7/$E$10)</f>
        <v>1604017587377.2314</v>
      </c>
      <c r="D35" s="1">
        <f>1+(1/($E$8*C35))*(1-SQRT(1+2*$E$8*C35))</f>
        <v>0.9993555194498472</v>
      </c>
      <c r="E35" s="11">
        <f>0.5*((1-D35)*($B$4*(A35-$E$7)+2*$E$5)+(D35*($B$5*(A35-$E$6)+2*$E$4)))</f>
        <v>0.3113216779278688</v>
      </c>
      <c r="F35" s="11">
        <f t="shared" si="1"/>
        <v>8.695102863315318E-05</v>
      </c>
    </row>
    <row r="36" spans="1:6" ht="12.75">
      <c r="A36">
        <v>21</v>
      </c>
      <c r="B36">
        <f t="shared" si="0"/>
        <v>294.15</v>
      </c>
      <c r="C36">
        <f>EXP(-$B$6/($E$10*B36)+$B$7/$E$10)</f>
        <v>1035395163578.4712</v>
      </c>
      <c r="D36" s="1">
        <f>1+(1/($E$8*C36))*(1-SQRT(1+2*$E$8*C36))</f>
        <v>0.9991979026872164</v>
      </c>
      <c r="E36" s="11">
        <f>0.5*((1-D36)*($B$4*(A36-$E$7)+2*$E$5)+(D36*($B$5*(A36-$E$6)+2*$E$4)))</f>
        <v>0.31141148810897884</v>
      </c>
      <c r="F36" s="11">
        <f t="shared" si="1"/>
        <v>9.332030727995932E-05</v>
      </c>
    </row>
    <row r="37" spans="1:6" ht="12.75">
      <c r="A37">
        <v>22</v>
      </c>
      <c r="B37">
        <f t="shared" si="0"/>
        <v>295.15</v>
      </c>
      <c r="C37">
        <f>EXP(-$B$6/($E$10*B37)+$B$7/$E$10)</f>
        <v>670334106918.3667</v>
      </c>
      <c r="D37" s="1">
        <f>1+(1/($E$8*C37))*(1-SQRT(1+2*$E$8*C37))</f>
        <v>0.9990032364239204</v>
      </c>
      <c r="E37" s="11">
        <f>0.5*((1-D37)*($B$4*(A37-$E$7)+2*$E$5)+(D37*($B$5*(A37-$E$6)+2*$E$4)))</f>
        <v>0.3115083185424287</v>
      </c>
      <c r="F37" s="11">
        <f t="shared" si="1"/>
        <v>0.0001011332355630723</v>
      </c>
    </row>
    <row r="38" spans="1:6" ht="12.75">
      <c r="A38">
        <v>23</v>
      </c>
      <c r="B38">
        <f t="shared" si="0"/>
        <v>296.15</v>
      </c>
      <c r="C38">
        <f>EXP(-$B$6/($E$10*B38)+$B$7/$E$10)</f>
        <v>435262880382.3224</v>
      </c>
      <c r="D38" s="1">
        <f>1+(1/($E$8*C38))*(1-SQRT(1+2*$E$8*C38))</f>
        <v>0.9987631705595121</v>
      </c>
      <c r="E38" s="11">
        <f>0.5*((1-D38)*($B$4*(A38-$E$7)+2*$E$5)+(D38*($B$5*(A38-$E$6)+2*$E$4)))</f>
        <v>0.311613754580105</v>
      </c>
      <c r="F38" s="11">
        <f t="shared" si="1"/>
        <v>0.00011070253844877587</v>
      </c>
    </row>
    <row r="39" spans="1:6" ht="12.75">
      <c r="A39">
        <v>24</v>
      </c>
      <c r="B39">
        <f t="shared" si="0"/>
        <v>297.15</v>
      </c>
      <c r="C39">
        <f>EXP(-$B$6/($E$10*B39)+$B$7/$E$10)</f>
        <v>283448525639.0958</v>
      </c>
      <c r="D39" s="1">
        <f>1+(1/($E$8*C39))*(1-SQRT(1+2*$E$8*C39))</f>
        <v>0.9984675572869658</v>
      </c>
      <c r="E39" s="11">
        <f>0.5*((1-D39)*($B$4*(A39-$E$7)+2*$E$5)+(D39*($B$5*(A39-$E$6)+2*$E$4)))</f>
        <v>0.31172972361932627</v>
      </c>
      <c r="F39" s="11">
        <f t="shared" si="1"/>
        <v>0.0001224052795028019</v>
      </c>
    </row>
    <row r="40" spans="1:6" ht="12.75">
      <c r="A40">
        <v>25</v>
      </c>
      <c r="B40">
        <f t="shared" si="0"/>
        <v>298.15</v>
      </c>
      <c r="C40">
        <f>EXP(-$B$6/($E$10*B40)+$B$7/$E$10)</f>
        <v>185117010486.25653</v>
      </c>
      <c r="D40" s="1">
        <f>1+(1/($E$8*C40))*(1-SQRT(1+2*$E$8*C40))</f>
        <v>0.9981040838645836</v>
      </c>
      <c r="E40" s="11">
        <f>0.5*((1-D40)*($B$4*(A40-$E$7)+2*$E$5)+(D40*($B$5*(A40-$E$6)+2*$E$4)))</f>
        <v>0.3118585651391106</v>
      </c>
      <c r="F40" s="11">
        <f t="shared" si="1"/>
        <v>0.00013669526480095118</v>
      </c>
    </row>
    <row r="41" spans="1:6" ht="12.75">
      <c r="A41">
        <v>26</v>
      </c>
      <c r="B41">
        <f t="shared" si="0"/>
        <v>299.15</v>
      </c>
      <c r="C41">
        <f>EXP(-$B$6/($E$10*B41)+$B$7/$E$10)</f>
        <v>121242666123.40991</v>
      </c>
      <c r="D41" s="1">
        <f>1+(1/($E$8*C41))*(1-SQRT(1+2*$E$8*C41))</f>
        <v>0.997657835250657</v>
      </c>
      <c r="E41" s="11">
        <f>0.5*((1-D41)*($B$4*(A41-$E$7)+2*$E$5)+(D41*($B$5*(A41-$E$6)+2*$E$4)))</f>
        <v>0.3120031141489282</v>
      </c>
      <c r="F41" s="11">
        <f t="shared" si="1"/>
        <v>0.0001541176113706022</v>
      </c>
    </row>
    <row r="42" spans="1:6" ht="12.75">
      <c r="A42">
        <v>27</v>
      </c>
      <c r="B42">
        <f t="shared" si="0"/>
        <v>300.15</v>
      </c>
      <c r="C42">
        <f>EXP(-$B$6/($E$10*B42)+$B$7/$E$10)</f>
        <v>79632305175.42468</v>
      </c>
      <c r="D42" s="1">
        <f>1+(1/($E$8*C42))*(1-SQRT(1+2*$E$8*C42))</f>
        <v>0.9971107745536353</v>
      </c>
      <c r="E42" s="11">
        <f>0.5*((1-D42)*($B$4*(A42-$E$7)+2*$E$5)+(D42*($B$5*(A42-$E$6)+2*$E$4)))</f>
        <v>0.3121668003618518</v>
      </c>
      <c r="F42" s="11">
        <f t="shared" si="1"/>
        <v>0.0001753257844347711</v>
      </c>
    </row>
    <row r="43" spans="1:6" ht="12.75">
      <c r="A43">
        <v>28</v>
      </c>
      <c r="B43">
        <f t="shared" si="0"/>
        <v>301.15</v>
      </c>
      <c r="C43">
        <f>EXP(-$B$6/($E$10*B43)+$B$7/$E$10)</f>
        <v>52448800184.55526</v>
      </c>
      <c r="D43" s="1">
        <f>1+(1/($E$8*C43))*(1-SQRT(1+2*$E$8*C43))</f>
        <v>0.9964411276262534</v>
      </c>
      <c r="E43" s="11">
        <f>0.5*((1-D43)*($B$4*(A43-$E$7)+2*$E$5)+(D43*($B$5*(A43-$E$6)+2*$E$4)))</f>
        <v>0.3123537657177977</v>
      </c>
      <c r="F43" s="11">
        <f t="shared" si="1"/>
        <v>0.00020110142141147036</v>
      </c>
    </row>
    <row r="44" spans="1:6" ht="12.75">
      <c r="A44">
        <v>29</v>
      </c>
      <c r="B44">
        <f t="shared" si="0"/>
        <v>302.15</v>
      </c>
      <c r="C44">
        <f>EXP(-$B$6/($E$10*B44)+$B$7/$E$10)</f>
        <v>34640348260.24049</v>
      </c>
      <c r="D44" s="1">
        <f>1+(1/($E$8*C44))*(1-SQRT(1+2*$E$8*C44))</f>
        <v>0.995622656468703</v>
      </c>
      <c r="E44" s="11">
        <f>0.5*((1-D44)*($B$4*(A44-$E$7)+2*$E$5)+(D44*($B$5*(A44-$E$6)+2*$E$4)))</f>
        <v>0.31256900320467473</v>
      </c>
      <c r="F44" s="11">
        <f t="shared" si="1"/>
        <v>0.0002323772599427676</v>
      </c>
    </row>
    <row r="45" spans="1:6" ht="12.75">
      <c r="A45">
        <v>30</v>
      </c>
      <c r="B45">
        <f t="shared" si="0"/>
        <v>303.15</v>
      </c>
      <c r="C45">
        <f>EXP(-$B$6/($E$10*B45)+$B$7/$E$10)</f>
        <v>22941271455.897594</v>
      </c>
      <c r="D45" s="1">
        <f>1+(1/($E$8*C45))*(1-SQRT(1+2*$E$8*C45))</f>
        <v>0.9946238044989008</v>
      </c>
      <c r="E45" s="11">
        <f>0.5*((1-D45)*($B$4*(A45-$E$7)+2*$E$5)+(D45*($B$5*(A45-$E$6)+2*$E$4)))</f>
        <v>0.31281852023768325</v>
      </c>
      <c r="F45" s="11">
        <f t="shared" si="1"/>
        <v>0.00027026346315081606</v>
      </c>
    </row>
    <row r="46" spans="1:6" ht="12.75">
      <c r="A46">
        <v>31</v>
      </c>
      <c r="B46">
        <f t="shared" si="0"/>
        <v>304.15</v>
      </c>
      <c r="C46">
        <f>EXP(-$B$6/($E$10*B46)+$B$7/$E$10)</f>
        <v>15234546723.4357</v>
      </c>
      <c r="D46" s="1">
        <f>1+(1/($E$8*C46))*(1-SQRT(1+2*$E$8*C46))</f>
        <v>0.9934066953487778</v>
      </c>
      <c r="E46" s="11">
        <f>0.5*((1-D46)*($B$4*(A46-$E$7)+2*$E$5)+(D46*($B$5*(A46-$E$6)+2*$E$4)))</f>
        <v>0.31310953013097637</v>
      </c>
      <c r="F46" s="11">
        <f t="shared" si="1"/>
        <v>0.00031607757480464627</v>
      </c>
    </row>
    <row r="47" spans="1:6" ht="12.75">
      <c r="A47">
        <v>32</v>
      </c>
      <c r="B47">
        <f t="shared" si="0"/>
        <v>305.15</v>
      </c>
      <c r="C47">
        <f>EXP(-$B$6/($E$10*B47)+$B$7/$E$10)</f>
        <v>10143943928.254402</v>
      </c>
      <c r="D47" s="1">
        <f>1+(1/($E$8*C47))*(1-SQRT(1+2*$E$8*C47))</f>
        <v>0.9919259658862084</v>
      </c>
      <c r="E47" s="11">
        <f>0.5*((1-D47)*($B$4*(A47-$E$7)+2*$E$5)+(D47*($B$5*(A47-$E$6)+2*$E$4)))</f>
        <v>0.31345067538729254</v>
      </c>
      <c r="F47" s="11">
        <f t="shared" si="1"/>
        <v>0.00037137822165875245</v>
      </c>
    </row>
    <row r="48" spans="1:6" ht="12.75">
      <c r="A48">
        <v>33</v>
      </c>
      <c r="B48">
        <f t="shared" si="0"/>
        <v>306.15</v>
      </c>
      <c r="C48">
        <f>EXP(-$B$6/($E$10*B48)+$B$7/$E$10)</f>
        <v>6772327844.315707</v>
      </c>
      <c r="D48" s="1">
        <f>1+(1/($E$8*C48))*(1-SQRT(1+2*$E$8*C48))</f>
        <v>0.9901274139877463</v>
      </c>
      <c r="E48" s="11">
        <f>0.5*((1-D48)*($B$4*(A48-$E$7)+2*$E$5)+(D48*($B$5*(A48-$E$6)+2*$E$4)))</f>
        <v>0.31385228657429387</v>
      </c>
      <c r="F48" s="11">
        <f t="shared" si="1"/>
        <v>0.000438002484037775</v>
      </c>
    </row>
    <row r="49" spans="1:6" ht="12.75">
      <c r="A49">
        <v>34</v>
      </c>
      <c r="B49">
        <f t="shared" si="0"/>
        <v>307.15</v>
      </c>
      <c r="C49">
        <f>EXP(-$B$6/($E$10*B49)+$B$7/$E$10)</f>
        <v>4533270865.967264</v>
      </c>
      <c r="D49" s="1">
        <f>1+(1/($E$8*C49))*(1-SQRT(1+2*$E$8*C49))</f>
        <v>0.9879464427000786</v>
      </c>
      <c r="E49" s="11">
        <f>0.5*((1-D49)*($B$4*(A49-$E$7)+2*$E$5)+(D49*($B$5*(A49-$E$6)+2*$E$4)))</f>
        <v>0.3143266803553681</v>
      </c>
      <c r="F49" s="11">
        <f t="shared" si="1"/>
        <v>0.0005181065430952814</v>
      </c>
    </row>
    <row r="50" spans="1:6" ht="12.75">
      <c r="A50">
        <v>35</v>
      </c>
      <c r="B50">
        <f t="shared" si="0"/>
        <v>308.15</v>
      </c>
      <c r="C50">
        <f>EXP(-$B$6/($E$10*B50)+$B$7/$E$10)</f>
        <v>3042403433.4960523</v>
      </c>
      <c r="D50" s="1">
        <f>1+(1/($E$8*C50))*(1-SQRT(1+2*$E$8*C50))</f>
        <v>0.9853062855461235</v>
      </c>
      <c r="E50" s="11">
        <f>0.5*((1-D50)*($B$4*(A50-$E$7)+2*$E$5)+(D50*($B$5*(A50-$E$6)+2*$E$4)))</f>
        <v>0.31488849966048443</v>
      </c>
      <c r="F50" s="11">
        <f t="shared" si="1"/>
        <v>0.000614208735506605</v>
      </c>
    </row>
    <row r="51" spans="1:6" ht="12.75">
      <c r="A51">
        <v>36</v>
      </c>
      <c r="B51">
        <f t="shared" si="0"/>
        <v>309.15</v>
      </c>
      <c r="C51">
        <f>EXP(-$B$6/($E$10*B51)+$B$7/$E$10)</f>
        <v>2047115724.7222</v>
      </c>
      <c r="D51" s="1">
        <f>1+(1/($E$8*C51))*(1-SQRT(1+2*$E$8*C51))</f>
        <v>0.982116003864405</v>
      </c>
      <c r="E51" s="11">
        <f>0.5*((1-D51)*($B$4*(A51-$E$7)+2*$E$5)+(D51*($B$5*(A51-$E$6)+2*$E$4)))</f>
        <v>0.3155550978263813</v>
      </c>
      <c r="F51" s="11">
        <f t="shared" si="1"/>
        <v>0.000729233438671123</v>
      </c>
    </row>
    <row r="52" spans="1:6" ht="12.75">
      <c r="A52">
        <v>37</v>
      </c>
      <c r="B52">
        <f t="shared" si="0"/>
        <v>310.15</v>
      </c>
      <c r="C52">
        <f>EXP(-$B$6/($E$10*B52)+$B$7/$E$10)</f>
        <v>1380948894.2053192</v>
      </c>
      <c r="D52" s="1">
        <f>1+(1/($E$8*C52))*(1-SQRT(1+2*$E$8*C52))</f>
        <v>0.9782682576139297</v>
      </c>
      <c r="E52" s="11">
        <f>0.5*((1-D52)*($B$4*(A52-$E$7)+2*$E$5)+(D52*($B$5*(A52-$E$6)+2*$E$4)))</f>
        <v>0.3163469665378267</v>
      </c>
      <c r="F52" s="11">
        <f t="shared" si="1"/>
        <v>0.000866553186496255</v>
      </c>
    </row>
    <row r="53" spans="1:6" ht="12.75">
      <c r="A53">
        <v>38</v>
      </c>
      <c r="B53">
        <f t="shared" si="0"/>
        <v>311.15</v>
      </c>
      <c r="C53">
        <f>EXP(-$B$6/($E$10*B53)+$B$7/$E$10)</f>
        <v>933924440.5723889</v>
      </c>
      <c r="D53" s="1">
        <f>1+(1/($E$8*C53))*(1-SQRT(1+2*$E$8*C53))</f>
        <v>0.973636867929811</v>
      </c>
      <c r="E53" s="11">
        <f>0.5*((1-D53)*($B$4*(A53-$E$7)+2*$E$5)+(D53*($B$5*(A53-$E$6)+2*$E$4)))</f>
        <v>0.3172882041993738</v>
      </c>
      <c r="F53" s="11">
        <f t="shared" si="1"/>
        <v>0.0010300249683304341</v>
      </c>
    </row>
    <row r="54" spans="1:6" ht="12.75">
      <c r="A54">
        <v>39</v>
      </c>
      <c r="B54">
        <f t="shared" si="0"/>
        <v>312.15</v>
      </c>
      <c r="C54">
        <f>EXP(-$B$6/($E$10*B54)+$B$7/$E$10)</f>
        <v>633190274.5867261</v>
      </c>
      <c r="D54" s="1">
        <f>1+(1/($E$8*C54))*(1-SQRT(1+2*$E$8*C54))</f>
        <v>0.9680742154103845</v>
      </c>
      <c r="E54" s="11">
        <f>0.5*((1-D54)*($B$4*(A54-$E$7)+2*$E$5)+(D54*($B$5*(A54-$E$6)+2*$E$4)))</f>
        <v>0.31840701647448755</v>
      </c>
      <c r="F54" s="11">
        <f t="shared" si="1"/>
        <v>0.0012240146564834742</v>
      </c>
    </row>
    <row r="55" spans="1:6" ht="12.75">
      <c r="A55">
        <v>40</v>
      </c>
      <c r="B55">
        <f t="shared" si="0"/>
        <v>313.15</v>
      </c>
      <c r="C55">
        <f>EXP(-$B$6/($E$10*B55)+$B$7/$E$10)</f>
        <v>430362740.60229677</v>
      </c>
      <c r="D55" s="1">
        <f>1+(1/($E$8*C55))*(1-SQRT(1+2*$E$8*C55))</f>
        <v>0.9614085559582285</v>
      </c>
      <c r="E55" s="11">
        <f>0.5*((1-D55)*($B$4*(A55-$E$7)+2*$E$5)+(D55*($B$5*(A55-$E$6)+2*$E$4)))</f>
        <v>0.31973623351234076</v>
      </c>
      <c r="F55" s="11">
        <f t="shared" si="1"/>
        <v>0.0014534007818483297</v>
      </c>
    </row>
    <row r="56" spans="1:6" ht="12.75">
      <c r="A56">
        <v>41</v>
      </c>
      <c r="B56">
        <f t="shared" si="0"/>
        <v>314.15</v>
      </c>
      <c r="C56">
        <f>EXP(-$B$6/($E$10*B56)+$B$7/$E$10)</f>
        <v>293226173.7246521</v>
      </c>
      <c r="D56" s="1">
        <f>1+(1/($E$8*C56))*(1-SQRT(1+2*$E$8*C56))</f>
        <v>0.9534413901707244</v>
      </c>
      <c r="E56" s="11">
        <f>0.5*((1-D56)*($B$4*(A56-$E$7)+2*$E$5)+(D56*($B$5*(A56-$E$6)+2*$E$4)))</f>
        <v>0.3213138180381842</v>
      </c>
      <c r="F56" s="11">
        <f t="shared" si="1"/>
        <v>0.001723545259363829</v>
      </c>
    </row>
    <row r="57" spans="1:6" ht="12.75">
      <c r="A57">
        <v>42</v>
      </c>
      <c r="B57">
        <f t="shared" si="0"/>
        <v>315.15</v>
      </c>
      <c r="C57">
        <f>EXP(-$B$6/($E$10*B57)+$B$7/$E$10)</f>
        <v>200275709.6010319</v>
      </c>
      <c r="D57" s="1">
        <f>1+(1/($E$8*C57))*(1-SQRT(1+2*$E$8*C57))</f>
        <v>0.9439450978758955</v>
      </c>
      <c r="E57" s="11">
        <f>0.5*((1-D57)*($B$4*(A57-$E$7)+2*$E$5)+(D57*($B$5*(A57-$E$6)+2*$E$4)))</f>
        <v>0.3231833240310684</v>
      </c>
      <c r="F57" s="11">
        <f t="shared" si="1"/>
        <v>0.00204021399447743</v>
      </c>
    </row>
    <row r="58" spans="1:6" ht="12.75">
      <c r="A58">
        <v>43</v>
      </c>
      <c r="B58">
        <f t="shared" si="0"/>
        <v>316.15</v>
      </c>
      <c r="C58">
        <f>EXP(-$B$6/($E$10*B58)+$B$7/$E$10)</f>
        <v>137120146.11577582</v>
      </c>
      <c r="D58" s="1">
        <f>1+(1/($E$8*C58))*(1-SQRT(1+2*$E$8*C58))</f>
        <v>0.9326611522786252</v>
      </c>
      <c r="E58" s="11">
        <f>0.5*((1-D58)*($B$4*(A58-$E$7)+2*$E$5)+(D58*($B$5*(A58-$E$6)+2*$E$4)))</f>
        <v>0.32539424602713907</v>
      </c>
      <c r="F58" s="11">
        <f t="shared" si="1"/>
        <v>0.002409424483998057</v>
      </c>
    </row>
    <row r="59" spans="1:6" ht="12.75">
      <c r="A59">
        <v>44</v>
      </c>
      <c r="B59">
        <f t="shared" si="0"/>
        <v>317.15</v>
      </c>
      <c r="C59">
        <f>EXP(-$B$6/($E$10*B59)+$B$7/$E$10)</f>
        <v>94104803.01000172</v>
      </c>
      <c r="D59" s="1">
        <f>1+(1/($E$8*C59))*(1-SQRT(1+2*$E$8*C59))</f>
        <v>0.9192993643671753</v>
      </c>
      <c r="E59" s="11">
        <f>0.5*((1-D59)*($B$4*(A59-$E$7)+2*$E$5)+(D59*($B$5*(A59-$E$6)+2*$E$4)))</f>
        <v>0.32800217299906453</v>
      </c>
      <c r="F59" s="11">
        <f t="shared" si="1"/>
        <v>0.002837190634995379</v>
      </c>
    </row>
    <row r="60" spans="1:6" ht="12.75">
      <c r="A60">
        <v>45</v>
      </c>
      <c r="B60">
        <f t="shared" si="0"/>
        <v>318.15</v>
      </c>
      <c r="C60">
        <f>EXP(-$B$6/($E$10*B60)+$B$7/$E$10)</f>
        <v>64736626.40065017</v>
      </c>
      <c r="D60" s="1">
        <f>1+(1/($E$8*C60))*(1-SQRT(1+2*$E$8*C60))</f>
        <v>0.9035387827379292</v>
      </c>
      <c r="E60" s="11">
        <f>0.5*((1-D60)*($B$4*(A60-$E$7)+2*$E$5)+(D60*($B$5*(A60-$E$6)+2*$E$4)))</f>
        <v>0.3310686272971298</v>
      </c>
      <c r="F60" s="11">
        <f t="shared" si="1"/>
        <v>0.0033291274910515756</v>
      </c>
    </row>
    <row r="61" spans="1:6" ht="12.75">
      <c r="A61">
        <v>46</v>
      </c>
      <c r="B61">
        <f t="shared" si="0"/>
        <v>319.15</v>
      </c>
      <c r="C61">
        <f>EXP(-$B$6/($E$10*B61)+$B$7/$E$10)</f>
        <v>44638174.64080882</v>
      </c>
      <c r="D61" s="1">
        <f>1+(1/($E$8*C61))*(1-SQRT(1+2*$E$8*C61))</f>
        <v>0.8850310883449648</v>
      </c>
      <c r="E61" s="11">
        <f>0.5*((1-D61)*($B$4*(A61-$E$7)+2*$E$5)+(D61*($B$5*(A61-$E$6)+2*$E$4)))</f>
        <v>0.3346604279811677</v>
      </c>
      <c r="F61" s="11">
        <f t="shared" si="1"/>
        <v>0.0038898714612745078</v>
      </c>
    </row>
    <row r="62" spans="1:6" ht="12.75">
      <c r="A62">
        <v>47</v>
      </c>
      <c r="B62">
        <f t="shared" si="0"/>
        <v>320.15</v>
      </c>
      <c r="C62">
        <f>EXP(-$B$6/($E$10*B62)+$B$7/$E$10)</f>
        <v>30851148.80600839</v>
      </c>
      <c r="D62" s="1">
        <f>1+(1/($E$8*C62))*(1-SQRT(1+2*$E$8*C62))</f>
        <v>0.8634075714639928</v>
      </c>
      <c r="E62" s="11">
        <f>0.5*((1-D62)*($B$4*(A62-$E$7)+2*$E$5)+(D62*($B$5*(A62-$E$6)+2*$E$4)))</f>
        <v>0.33884837021967884</v>
      </c>
      <c r="F62" s="11">
        <f t="shared" si="1"/>
        <v>0.00452226721993626</v>
      </c>
    </row>
    <row r="63" spans="1:6" ht="12.75">
      <c r="A63">
        <v>48</v>
      </c>
      <c r="B63">
        <f t="shared" si="0"/>
        <v>321.15</v>
      </c>
      <c r="C63">
        <f>EXP(-$B$6/($E$10*B63)+$B$7/$E$10)</f>
        <v>21371518.586602837</v>
      </c>
      <c r="D63" s="1">
        <f>1+(1/($E$8*C63))*(1-SQRT(1+2*$E$8*C63))</f>
        <v>0.8382910375561841</v>
      </c>
      <c r="E63" s="11">
        <f>0.5*((1-D63)*($B$4*(A63-$E$7)+2*$E$5)+(D63*($B$5*(A63-$E$6)+2*$E$4)))</f>
        <v>0.3437049624210402</v>
      </c>
      <c r="F63" s="11">
        <f t="shared" si="1"/>
        <v>0.005226274760646243</v>
      </c>
    </row>
    <row r="64" spans="1:6" ht="12.75">
      <c r="A64">
        <v>49</v>
      </c>
      <c r="B64">
        <f t="shared" si="0"/>
        <v>322.15</v>
      </c>
      <c r="C64">
        <f>EXP(-$B$6/($E$10*B64)+$B$7/$E$10)</f>
        <v>14838474.31559164</v>
      </c>
      <c r="D64" s="1">
        <f>1+(1/($E$8*C64))*(1-SQRT(1+2*$E$8*C64))</f>
        <v>0.8093142106564684</v>
      </c>
      <c r="E64" s="11">
        <f>0.5*((1-D64)*($B$4*(A64-$E$7)+2*$E$5)+(D64*($B$5*(A64-$E$6)+2*$E$4)))</f>
        <v>0.3493009197409713</v>
      </c>
      <c r="F64" s="11">
        <f t="shared" si="1"/>
        <v>0.005997566011096828</v>
      </c>
    </row>
    <row r="65" spans="1:6" ht="12.75">
      <c r="A65">
        <v>50</v>
      </c>
      <c r="B65">
        <f t="shared" si="0"/>
        <v>323.15</v>
      </c>
      <c r="C65">
        <f>EXP(-$B$6/($E$10*B65)+$B$7/$E$10)</f>
        <v>10325801.001279308</v>
      </c>
      <c r="D65" s="1">
        <f>1+(1/($E$8*C65))*(1-SQRT(1+2*$E$8*C65))</f>
        <v>0.7761462938755761</v>
      </c>
      <c r="E65" s="11">
        <f>0.5*((1-D65)*($B$4*(A65-$E$7)+2*$E$5)+(D65*($B$5*(A65-$E$6)+2*$E$4)))</f>
        <v>0.35570009444323386</v>
      </c>
      <c r="F65" s="11">
        <f t="shared" si="1"/>
        <v>0.006825820567191276</v>
      </c>
    </row>
    <row r="66" spans="1:6" ht="12.75">
      <c r="A66">
        <v>51</v>
      </c>
      <c r="B66">
        <f t="shared" si="0"/>
        <v>324.15</v>
      </c>
      <c r="C66">
        <f>EXP(-$B$6/($E$10*B66)+$B$7/$E$10)</f>
        <v>7201613.542855036</v>
      </c>
      <c r="D66" s="1">
        <f>1+(1/($E$8*C66))*(1-SQRT(1+2*$E$8*C66))</f>
        <v>0.7385291466847266</v>
      </c>
      <c r="E66" s="11">
        <f>0.5*((1-D66)*($B$4*(A66-$E$7)+2*$E$5)+(D66*($B$5*(A66-$E$6)+2*$E$4)))</f>
        <v>0.3629525608753539</v>
      </c>
      <c r="F66" s="11">
        <f t="shared" si="1"/>
        <v>0.007692809274749829</v>
      </c>
    </row>
    <row r="67" spans="1:6" ht="12.75">
      <c r="A67">
        <v>52</v>
      </c>
      <c r="B67">
        <f t="shared" si="0"/>
        <v>325.15</v>
      </c>
      <c r="C67">
        <f>EXP(-$B$6/($E$10*B67)+$B$7/$E$10)</f>
        <v>5033829.121305231</v>
      </c>
      <c r="D67" s="1">
        <f>1+(1/($E$8*C67))*(1-SQRT(1+2*$E$8*C67))</f>
        <v>0.6963238003314463</v>
      </c>
      <c r="E67" s="11">
        <f>0.5*((1-D67)*($B$4*(A67-$E$7)+2*$E$5)+(D67*($B$5*(A67-$E$6)+2*$E$4)))</f>
        <v>0.3710857129927335</v>
      </c>
      <c r="F67" s="11">
        <f t="shared" si="1"/>
        <v>0.008570489803422232</v>
      </c>
    </row>
    <row r="68" spans="1:6" ht="12.75">
      <c r="A68">
        <v>53</v>
      </c>
      <c r="B68">
        <f t="shared" si="0"/>
        <v>326.15</v>
      </c>
      <c r="C68">
        <f>EXP(-$B$6/($E$10*B68)+$B$7/$E$10)</f>
        <v>3526313.068442714</v>
      </c>
      <c r="D68" s="1">
        <f>1+(1/($E$8*C68))*(1-SQRT(1+2*$E$8*C68))</f>
        <v>0.6495664171243117</v>
      </c>
      <c r="E68" s="11">
        <f>0.5*((1-D68)*($B$4*(A68-$E$7)+2*$E$5)+(D68*($B$5*(A68-$E$6)+2*$E$4)))</f>
        <v>0.38009354048219834</v>
      </c>
      <c r="F68" s="11">
        <f t="shared" si="1"/>
        <v>0.009419542749732529</v>
      </c>
    </row>
    <row r="69" spans="1:6" ht="12.75">
      <c r="A69">
        <v>54</v>
      </c>
      <c r="B69">
        <f t="shared" si="0"/>
        <v>327.15</v>
      </c>
      <c r="C69">
        <f>EXP(-$B$6/($E$10*B69)+$B$7/$E$10)</f>
        <v>2475644.3807406267</v>
      </c>
      <c r="D69" s="1">
        <f>1+(1/($E$8*C69))*(1-SQRT(1+2*$E$8*C69))</f>
        <v>0.5985299277933167</v>
      </c>
      <c r="E69" s="11">
        <f>0.5*((1-D69)*($B$4*(A69-$E$7)+2*$E$5)+(D69*($B$5*(A69-$E$6)+2*$E$4)))</f>
        <v>0.3899247984921986</v>
      </c>
      <c r="F69" s="11">
        <f t="shared" si="1"/>
        <v>0.01018904124382422</v>
      </c>
    </row>
    <row r="70" spans="1:6" ht="12.75">
      <c r="A70">
        <v>55</v>
      </c>
      <c r="B70">
        <f t="shared" si="0"/>
        <v>328.15</v>
      </c>
      <c r="C70">
        <f>EXP(-$B$6/($E$10*B70)+$B$7/$E$10)</f>
        <v>1741774.8232074012</v>
      </c>
      <c r="D70" s="1">
        <f>1+(1/($E$8*C70))*(1-SQRT(1+2*$E$8*C70))</f>
        <v>0.5437832109389154</v>
      </c>
      <c r="E70" s="11">
        <f>0.5*((1-D70)*($B$4*(A70-$E$7)+2*$E$5)+(D70*($B$5*(A70-$E$6)+2*$E$4)))</f>
        <v>0.4004716229698468</v>
      </c>
      <c r="F70" s="11">
        <f t="shared" si="1"/>
        <v>0.010818208681278974</v>
      </c>
    </row>
    <row r="71" spans="1:6" ht="12.75">
      <c r="A71">
        <v>56</v>
      </c>
      <c r="B71">
        <f t="shared" si="0"/>
        <v>329.15</v>
      </c>
      <c r="C71">
        <f>EXP(-$B$6/($E$10*B71)+$B$7/$E$10)</f>
        <v>1228071.2924249612</v>
      </c>
      <c r="D71" s="1">
        <f>1+(1/($E$8*C71))*(1-SQRT(1+2*$E$8*C71))</f>
        <v>0.48623409095554826</v>
      </c>
      <c r="E71" s="11">
        <f>0.5*((1-D71)*($B$4*(A71-$E$7)+2*$E$5)+(D71*($B$5*(A71-$E$6)+2*$E$4)))</f>
        <v>0.4115612158547565</v>
      </c>
      <c r="F71" s="11">
        <f t="shared" si="1"/>
        <v>0.011241317706021103</v>
      </c>
    </row>
    <row r="72" spans="1:6" ht="12.75">
      <c r="A72">
        <v>57</v>
      </c>
      <c r="B72">
        <f t="shared" si="0"/>
        <v>330.15</v>
      </c>
      <c r="C72">
        <f>EXP(-$B$6/($E$10*B72)+$B$7/$E$10)</f>
        <v>867709.8766105764</v>
      </c>
      <c r="D72" s="1">
        <f>1+(1/($E$8*C72))*(1-SQRT(1+2*$E$8*C72))</f>
        <v>0.4271370603180409</v>
      </c>
      <c r="E72" s="11">
        <f>0.5*((1-D72)*($B$4*(A72-$E$7)+2*$E$5)+(D72*($B$5*(A72-$E$6)+2*$E$4)))</f>
        <v>0.422954258381889</v>
      </c>
      <c r="F72" s="11">
        <f t="shared" si="1"/>
        <v>0.011396438092584005</v>
      </c>
    </row>
    <row r="73" spans="1:6" ht="12.75">
      <c r="A73">
        <v>58</v>
      </c>
      <c r="B73">
        <f t="shared" si="0"/>
        <v>331.15</v>
      </c>
      <c r="C73">
        <f>EXP(-$B$6/($E$10*B73)+$B$7/$E$10)</f>
        <v>614379.2846147878</v>
      </c>
      <c r="D73" s="1">
        <f>1+(1/($E$8*C73))*(1-SQRT(1+2*$E$8*C73))</f>
        <v>0.3680446905425603</v>
      </c>
      <c r="E73" s="11">
        <f>0.5*((1-D73)*($B$4*(A73-$E$7)+2*$E$5)+(D73*($B$5*(A73-$E$6)+2*$E$4)))</f>
        <v>0.43435409203992453</v>
      </c>
      <c r="F73" s="11">
        <f t="shared" si="1"/>
        <v>0.011237630971410978</v>
      </c>
    </row>
    <row r="74" spans="1:6" ht="12.75">
      <c r="A74">
        <v>59</v>
      </c>
      <c r="B74">
        <f t="shared" si="0"/>
        <v>332.15</v>
      </c>
      <c r="C74">
        <f>EXP(-$B$6/($E$10*B74)+$B$7/$E$10)</f>
        <v>435914.604968509</v>
      </c>
      <c r="D74" s="1">
        <f>1+(1/($E$8*C74))*(1-SQRT(1+2*$E$8*C74))</f>
        <v>0.3106879539827476</v>
      </c>
      <c r="E74" s="11">
        <f>0.5*((1-D74)*($B$4*(A74-$E$7)+2*$E$5)+(D74*($B$5*(A74-$E$6)+2*$E$4)))</f>
        <v>0.44542952032471095</v>
      </c>
      <c r="F74" s="11">
        <f t="shared" si="1"/>
        <v>0.010748244013318725</v>
      </c>
    </row>
    <row r="75" spans="1:6" ht="12.75">
      <c r="A75">
        <v>60</v>
      </c>
      <c r="B75">
        <f t="shared" si="0"/>
        <v>333.15</v>
      </c>
      <c r="C75">
        <f>EXP(-$B$6/($E$10*B75)+$B$7/$E$10)</f>
        <v>309928.11790399026</v>
      </c>
      <c r="D75" s="1">
        <f>1+(1/($E$8*C75))*(1-SQRT(1+2*$E$8*C75))</f>
        <v>0.2567890278654025</v>
      </c>
      <c r="E75" s="11">
        <f>0.5*((1-D75)*($B$4*(A75-$E$7)+2*$E$5)+(D75*($B$5*(A75-$E$6)+2*$E$4)))</f>
        <v>0.455850580066562</v>
      </c>
      <c r="F75" s="11">
        <f t="shared" si="1"/>
        <v>0.009950842721416109</v>
      </c>
    </row>
    <row r="76" spans="1:6" ht="12.75">
      <c r="A76">
        <v>61</v>
      </c>
      <c r="B76">
        <f t="shared" si="0"/>
        <v>334.15</v>
      </c>
      <c r="C76">
        <f>EXP(-$B$6/($E$10*B76)+$B$7/$E$10)</f>
        <v>220804.1380833208</v>
      </c>
      <c r="D76" s="1">
        <f>1+(1/($E$8*C76))*(1-SQRT(1+2*$E$8*C76))</f>
        <v>0.2078384782203373</v>
      </c>
      <c r="E76" s="11">
        <f>0.5*((1-D76)*($B$4*(A76-$E$7)+2*$E$5)+(D76*($B$5*(A76-$E$6)+2*$E$4)))</f>
        <v>0.46533120576754317</v>
      </c>
      <c r="F76" s="11">
        <f t="shared" si="1"/>
        <v>0.008908589532885536</v>
      </c>
    </row>
    <row r="77" spans="1:6" ht="12.75">
      <c r="A77">
        <v>62</v>
      </c>
      <c r="B77">
        <f t="shared" si="0"/>
        <v>335.15</v>
      </c>
      <c r="C77">
        <f>EXP(-$B$6/($E$10*B77)+$B$7/$E$10)</f>
        <v>157627.5665759472</v>
      </c>
      <c r="D77" s="1">
        <f>1+(1/($E$8*C77))*(1-SQRT(1+2*$E$8*C77))</f>
        <v>0.164894485812494</v>
      </c>
      <c r="E77" s="11">
        <f>0.5*((1-D77)*($B$4*(A77-$E$7)+2*$E$5)+(D77*($B$5*(A77-$E$6)+2*$E$4)))</f>
        <v>0.47366775913233305</v>
      </c>
      <c r="F77" s="11">
        <f t="shared" si="1"/>
        <v>0.007715180932371113</v>
      </c>
    </row>
    <row r="78" spans="1:6" ht="12.75">
      <c r="A78">
        <v>63</v>
      </c>
      <c r="B78">
        <f t="shared" si="0"/>
        <v>336.15</v>
      </c>
      <c r="C78">
        <f>EXP(-$B$6/($E$10*B78)+$B$7/$E$10)</f>
        <v>112752.97901250383</v>
      </c>
      <c r="D78" s="1">
        <f>1+(1/($E$8*C78))*(1-SQRT(1+2*$E$8*C78))</f>
        <v>0.12846594309723425</v>
      </c>
      <c r="E78" s="11">
        <f>0.5*((1-D78)*($B$4*(A78-$E$7)+2*$E$5)+(D78*($B$5*(A78-$E$6)+2*$E$4)))</f>
        <v>0.4807615676322854</v>
      </c>
      <c r="F78" s="11">
        <f t="shared" si="1"/>
        <v>0.006475554141762707</v>
      </c>
    </row>
    <row r="79" spans="1:6" ht="12.75">
      <c r="A79">
        <v>64</v>
      </c>
      <c r="B79">
        <f t="shared" si="0"/>
        <v>337.15</v>
      </c>
      <c r="C79">
        <f>EXP(-$B$6/($E$10*B79)+$B$7/$E$10)</f>
        <v>80814.07772220713</v>
      </c>
      <c r="D79" s="1">
        <f>1+(1/($E$8*C79))*(1-SQRT(1+2*$E$8*C79))</f>
        <v>0.09851368352364387</v>
      </c>
      <c r="E79" s="11">
        <f>0.5*((1-D79)*($B$4*(A79-$E$7)+2*$E$5)+(D79*($B$5*(A79-$E$6)+2*$E$4)))</f>
        <v>0.48661886741585847</v>
      </c>
      <c r="F79" s="11">
        <f t="shared" si="1"/>
        <v>0.005284443540740591</v>
      </c>
    </row>
    <row r="80" spans="1:6" ht="12.75">
      <c r="A80">
        <v>65</v>
      </c>
      <c r="B80">
        <f aca="true" t="shared" si="2" ref="B80:B115">A80+273.15</f>
        <v>338.15</v>
      </c>
      <c r="C80">
        <f>EXP(-$B$6/($E$10*B80)+$B$7/$E$10)</f>
        <v>58036.5384274845</v>
      </c>
      <c r="D80" s="1">
        <f>1+(1/($E$8*C80))*(1-SQRT(1+2*$E$8*C80))</f>
        <v>0.07455754484930732</v>
      </c>
      <c r="E80" s="11">
        <f>0.5*((1-D80)*($B$4*(A80-$E$7)+2*$E$5)+(D80*($B$5*(A80-$E$6)+2*$E$4)))</f>
        <v>0.4913304547137666</v>
      </c>
      <c r="F80" s="11">
        <f t="shared" si="1"/>
        <v>0.004210779101939843</v>
      </c>
    </row>
    <row r="81" spans="1:6" ht="12.75">
      <c r="A81">
        <v>66</v>
      </c>
      <c r="B81">
        <f t="shared" si="2"/>
        <v>339.15</v>
      </c>
      <c r="C81">
        <f>EXP(-$B$6/($E$10*B81)+$B$7/$E$10)</f>
        <v>41760.32773286769</v>
      </c>
      <c r="D81" s="1">
        <f>1+(1/($E$8*C81))*(1-SQRT(1+2*$E$8*C81))</f>
        <v>0.0558401083490373</v>
      </c>
      <c r="E81" s="11">
        <f>0.5*((1-D81)*($B$4*(A81-$E$7)+2*$E$5)+(D81*($B$5*(A81-$E$6)+2*$E$4)))</f>
        <v>0.49504042561973816</v>
      </c>
      <c r="F81" s="11">
        <f aca="true" t="shared" si="3" ref="F81:F114">AVERAGE(E81-E80,E82-E81)</f>
        <v>0.0032921744195024694</v>
      </c>
    </row>
    <row r="82" spans="1:6" ht="12.75">
      <c r="A82">
        <v>67</v>
      </c>
      <c r="B82">
        <f t="shared" si="2"/>
        <v>340.15</v>
      </c>
      <c r="C82">
        <f>EXP(-$B$6/($E$10*B82)+$B$7/$E$10)</f>
        <v>30106.948115563937</v>
      </c>
      <c r="D82" s="1">
        <f>1+(1/($E$8*C82))*(1-SQRT(1+2*$E$8*C82))</f>
        <v>0.04149069061128685</v>
      </c>
      <c r="E82" s="11">
        <f>0.5*((1-D82)*($B$4*(A82-$E$7)+2*$E$5)+(D82*($B$5*(A82-$E$6)+2*$E$4)))</f>
        <v>0.4979148035527715</v>
      </c>
      <c r="F82" s="11">
        <f t="shared" si="3"/>
        <v>0.0025384563216304112</v>
      </c>
    </row>
    <row r="83" spans="1:6" ht="12.75">
      <c r="A83">
        <v>68</v>
      </c>
      <c r="B83">
        <f t="shared" si="2"/>
        <v>341.15</v>
      </c>
      <c r="C83">
        <f>EXP(-$B$6/($E$10*B83)+$B$7/$E$10)</f>
        <v>21747.163416922012</v>
      </c>
      <c r="D83" s="1">
        <f>1+(1/($E$8*C83))*(1-SQRT(1+2*$E$8*C83))</f>
        <v>0.03065163472801724</v>
      </c>
      <c r="E83" s="11">
        <f>0.5*((1-D83)*($B$4*(A83-$E$7)+2*$E$5)+(D83*($B$5*(A83-$E$6)+2*$E$4)))</f>
        <v>0.500117338262999</v>
      </c>
      <c r="F83" s="11">
        <f t="shared" si="3"/>
        <v>0.0019400001006779632</v>
      </c>
    </row>
    <row r="84" spans="1:6" ht="12.75">
      <c r="A84">
        <v>69</v>
      </c>
      <c r="B84">
        <f t="shared" si="2"/>
        <v>342.15</v>
      </c>
      <c r="C84">
        <f>EXP(-$B$6/($E$10*B84)+$B$7/$E$10)</f>
        <v>15738.53287417773</v>
      </c>
      <c r="D84" s="1">
        <f>1+(1/($E$8*C84))*(1-SQRT(1+2*$E$8*C84))</f>
        <v>0.02255486754628022</v>
      </c>
      <c r="E84" s="11">
        <f>0.5*((1-D84)*($B$4*(A84-$E$7)+2*$E$5)+(D84*($B$5*(A84-$E$6)+2*$E$4)))</f>
        <v>0.5017948037541274</v>
      </c>
      <c r="F84" s="11">
        <f t="shared" si="3"/>
        <v>0.0014766135327623497</v>
      </c>
    </row>
    <row r="85" spans="1:6" ht="12.75">
      <c r="A85">
        <v>70</v>
      </c>
      <c r="B85">
        <f t="shared" si="2"/>
        <v>343.15</v>
      </c>
      <c r="C85">
        <f>EXP(-$B$6/($E$10*B85)+$B$7/$E$10)</f>
        <v>11411.54370259035</v>
      </c>
      <c r="D85" s="1">
        <f>1+(1/($E$8*C85))*(1-SQRT(1+2*$E$8*C85))</f>
        <v>0.016555244319064077</v>
      </c>
      <c r="E85" s="11">
        <f>0.5*((1-D85)*($B$4*(A85-$E$7)+2*$E$5)+(D85*($B$5*(A85-$E$6)+2*$E$4)))</f>
        <v>0.5030705653285237</v>
      </c>
      <c r="F85" s="11">
        <f t="shared" si="3"/>
        <v>0.0011244859016347752</v>
      </c>
    </row>
    <row r="86" spans="1:6" ht="12.75">
      <c r="A86">
        <v>71</v>
      </c>
      <c r="B86">
        <f t="shared" si="2"/>
        <v>344.15</v>
      </c>
      <c r="C86">
        <f>EXP(-$B$6/($E$10*B86)+$B$7/$E$10)</f>
        <v>8289.645135070203</v>
      </c>
      <c r="D86" s="1">
        <f>1+(1/($E$8*C86))*(1-SQRT(1+2*$E$8*C86))</f>
        <v>0.012134525896484338</v>
      </c>
      <c r="E86" s="11">
        <f>0.5*((1-D86)*($B$4*(A86-$E$7)+2*$E$5)+(D86*($B$5*(A86-$E$6)+2*$E$4)))</f>
        <v>0.504043775557397</v>
      </c>
      <c r="F86" s="11">
        <f t="shared" si="3"/>
        <v>0.0008605448005799543</v>
      </c>
    </row>
    <row r="87" spans="1:6" ht="12.75">
      <c r="A87">
        <v>72</v>
      </c>
      <c r="B87">
        <f t="shared" si="2"/>
        <v>345.15</v>
      </c>
      <c r="C87">
        <f>EXP(-$B$6/($E$10*B87)+$B$7/$E$10)</f>
        <v>6032.9790659733335</v>
      </c>
      <c r="D87" s="1">
        <f>1+(1/($E$8*C87))*(1-SQRT(1+2*$E$8*C87))</f>
        <v>0.008889296858759721</v>
      </c>
      <c r="E87" s="11">
        <f>0.5*((1-D87)*($B$4*(A87-$E$7)+2*$E$5)+(D87*($B$5*(A87-$E$6)+2*$E$4)))</f>
        <v>0.5047916549296836</v>
      </c>
      <c r="F87" s="11">
        <f t="shared" si="3"/>
        <v>0.0006646238297769447</v>
      </c>
    </row>
    <row r="88" spans="1:6" ht="12.75">
      <c r="A88">
        <v>73</v>
      </c>
      <c r="B88">
        <f t="shared" si="2"/>
        <v>346.15</v>
      </c>
      <c r="C88">
        <f>EXP(-$B$6/($E$10*B88)+$B$7/$E$10)</f>
        <v>4398.707291165243</v>
      </c>
      <c r="D88" s="1">
        <f>1+(1/($E$8*C88))*(1-SQRT(1+2*$E$8*C88))</f>
        <v>0.006512402315010601</v>
      </c>
      <c r="E88" s="11">
        <f>0.5*((1-D88)*($B$4*(A88-$E$7)+2*$E$5)+(D88*($B$5*(A88-$E$6)+2*$E$4)))</f>
        <v>0.5053730232169509</v>
      </c>
      <c r="F88" s="11">
        <f t="shared" si="3"/>
        <v>0.0005201693373760308</v>
      </c>
    </row>
    <row r="89" spans="1:6" ht="12.75">
      <c r="A89">
        <v>74</v>
      </c>
      <c r="B89">
        <f t="shared" si="2"/>
        <v>347.15</v>
      </c>
      <c r="C89">
        <f>EXP(-$B$6/($E$10*B89)+$B$7/$E$10)</f>
        <v>3212.9856303140227</v>
      </c>
      <c r="D89" s="1">
        <f>1+(1/($E$8*C89))*(1-SQRT(1+2*$E$8*C89))</f>
        <v>0.004773575974023281</v>
      </c>
      <c r="E89" s="11">
        <f>0.5*((1-D89)*($B$4*(A89-$E$7)+2*$E$5)+(D89*($B$5*(A89-$E$6)+2*$E$4)))</f>
        <v>0.5058319936044356</v>
      </c>
      <c r="F89" s="11">
        <f t="shared" si="3"/>
        <v>0.0004141365722552526</v>
      </c>
    </row>
    <row r="90" spans="1:6" ht="12.75">
      <c r="A90">
        <v>75</v>
      </c>
      <c r="B90">
        <f t="shared" si="2"/>
        <v>348.15</v>
      </c>
      <c r="C90">
        <f>EXP(-$B$6/($E$10*B90)+$B$7/$E$10)</f>
        <v>2351.127423690149</v>
      </c>
      <c r="D90" s="1">
        <f>1+(1/($E$8*C90))*(1-SQRT(1+2*$E$8*C90))</f>
        <v>0.0035020332087773998</v>
      </c>
      <c r="E90" s="11">
        <f>0.5*((1-D90)*($B$4*(A90-$E$7)+2*$E$5)+(D90*($B$5*(A90-$E$6)+2*$E$4)))</f>
        <v>0.5062012963614614</v>
      </c>
      <c r="F90" s="11">
        <f t="shared" si="3"/>
        <v>0.00033652315386367704</v>
      </c>
    </row>
    <row r="91" spans="1:6" ht="12.75">
      <c r="A91">
        <v>76</v>
      </c>
      <c r="B91">
        <f t="shared" si="2"/>
        <v>349.15</v>
      </c>
      <c r="C91">
        <f>EXP(-$B$6/($E$10*B91)+$B$7/$E$10)</f>
        <v>1723.5364855871276</v>
      </c>
      <c r="D91" s="1">
        <f>1+(1/($E$8*C91))*(1-SQRT(1+2*$E$8*C91))</f>
        <v>0.0025720229049939203</v>
      </c>
      <c r="E91" s="11">
        <f>0.5*((1-D91)*($B$4*(A91-$E$7)+2*$E$5)+(D91*($B$5*(A91-$E$6)+2*$E$4)))</f>
        <v>0.506505039912163</v>
      </c>
      <c r="F91" s="11">
        <f t="shared" si="3"/>
        <v>0.0002798004508504093</v>
      </c>
    </row>
    <row r="92" spans="1:6" ht="12.75">
      <c r="A92">
        <v>77</v>
      </c>
      <c r="B92">
        <f t="shared" si="2"/>
        <v>350.15</v>
      </c>
      <c r="C92">
        <f>EXP(-$B$6/($E$10*B92)+$B$7/$E$10)</f>
        <v>1265.7125010403622</v>
      </c>
      <c r="D92" s="1">
        <f>1+(1/($E$8*C92))*(1-SQRT(1+2*$E$8*C92))</f>
        <v>0.0018913936616598015</v>
      </c>
      <c r="E92" s="11">
        <f>0.5*((1-D92)*($B$4*(A92-$E$7)+2*$E$5)+(D92*($B$5*(A92-$E$6)+2*$E$4)))</f>
        <v>0.5067608972631622</v>
      </c>
      <c r="F92" s="11">
        <f t="shared" si="3"/>
        <v>0.00023837268307802528</v>
      </c>
    </row>
    <row r="93" spans="1:6" ht="12.75">
      <c r="A93">
        <v>78</v>
      </c>
      <c r="B93">
        <f t="shared" si="2"/>
        <v>351.15</v>
      </c>
      <c r="C93">
        <f>EXP(-$B$6/($E$10*B93)+$B$7/$E$10)</f>
        <v>931.1364991392153</v>
      </c>
      <c r="D93" s="1">
        <f>1+(1/($E$8*C93))*(1-SQRT(1+2*$E$8*C93))</f>
        <v>0.0013928167506928046</v>
      </c>
      <c r="E93" s="11">
        <f>0.5*((1-D93)*($B$4*(A93-$E$7)+2*$E$5)+(D93*($B$5*(A93-$E$6)+2*$E$4)))</f>
        <v>0.506981785278319</v>
      </c>
      <c r="F93" s="11">
        <f t="shared" si="3"/>
        <v>0.0002081157615513307</v>
      </c>
    </row>
    <row r="94" spans="1:6" ht="12.75">
      <c r="A94">
        <v>79</v>
      </c>
      <c r="B94">
        <f t="shared" si="2"/>
        <v>352.15</v>
      </c>
      <c r="C94">
        <f>EXP(-$B$6/($E$10*B94)+$B$7/$E$10)</f>
        <v>686.1970061650254</v>
      </c>
      <c r="D94" s="1">
        <f>1+(1/($E$8*C94))*(1-SQRT(1+2*$E$8*C94))</f>
        <v>0.0010271820475777904</v>
      </c>
      <c r="E94" s="11">
        <f>0.5*((1-D94)*($B$4*(A94-$E$7)+2*$E$5)+(D94*($B$5*(A94-$E$6)+2*$E$4)))</f>
        <v>0.5071771287862649</v>
      </c>
      <c r="F94" s="11">
        <f t="shared" si="3"/>
        <v>0.000186007125344001</v>
      </c>
    </row>
    <row r="95" spans="1:6" ht="12.75">
      <c r="A95">
        <v>80</v>
      </c>
      <c r="B95">
        <f t="shared" si="2"/>
        <v>353.15</v>
      </c>
      <c r="C95">
        <f>EXP(-$B$6/($E$10*B95)+$B$7/$E$10)</f>
        <v>506.56483919158535</v>
      </c>
      <c r="D95" s="1">
        <f>1+(1/($E$8*C95))*(1-SQRT(1+2*$E$8*C95))</f>
        <v>0.0007586947119512244</v>
      </c>
      <c r="E95" s="11">
        <f>0.5*((1-D95)*($B$4*(A95-$E$7)+2*$E$5)+(D95*($B$5*(A95-$E$6)+2*$E$4)))</f>
        <v>0.507353799529007</v>
      </c>
      <c r="F95" s="11">
        <f t="shared" si="3"/>
        <v>0.00016983931963482357</v>
      </c>
    </row>
    <row r="96" spans="1:6" ht="12.75">
      <c r="A96">
        <v>81</v>
      </c>
      <c r="B96">
        <f t="shared" si="2"/>
        <v>354.15</v>
      </c>
      <c r="C96">
        <f>EXP(-$B$6/($E$10*B96)+$B$7/$E$10)</f>
        <v>374.5981776251907</v>
      </c>
      <c r="D96" s="1">
        <f>1+(1/($E$8*C96))*(1-SQRT(1+2*$E$8*C96))</f>
        <v>0.0005612666950196576</v>
      </c>
      <c r="E96" s="11">
        <f>0.5*((1-D96)*($B$4*(A96-$E$7)+2*$E$5)+(D96*($B$5*(A96-$E$6)+2*$E$4)))</f>
        <v>0.5075168074255345</v>
      </c>
      <c r="F96" s="11">
        <f t="shared" si="3"/>
        <v>0.00015800350612255043</v>
      </c>
    </row>
    <row r="97" spans="1:6" ht="12.75">
      <c r="A97">
        <v>82</v>
      </c>
      <c r="B97">
        <f t="shared" si="2"/>
        <v>355.15</v>
      </c>
      <c r="C97">
        <f>EXP(-$B$6/($E$10*B97)+$B$7/$E$10)</f>
        <v>277.4817250026239</v>
      </c>
      <c r="D97" s="1">
        <f>1+(1/($E$8*C97))*(1-SQRT(1+2*$E$8*C97))</f>
        <v>0.00041587646500984565</v>
      </c>
      <c r="E97" s="11">
        <f>0.5*((1-D97)*($B$4*(A97-$E$7)+2*$E$5)+(D97*($B$5*(A97-$E$6)+2*$E$4)))</f>
        <v>0.5076698065412522</v>
      </c>
      <c r="F97" s="11">
        <f t="shared" si="3"/>
        <v>0.00014932832482383862</v>
      </c>
    </row>
    <row r="98" spans="1:6" ht="12.75">
      <c r="A98">
        <v>83</v>
      </c>
      <c r="B98">
        <f t="shared" si="2"/>
        <v>356.15</v>
      </c>
      <c r="C98">
        <f>EXP(-$B$6/($E$10*B98)+$B$7/$E$10)</f>
        <v>205.88988019973937</v>
      </c>
      <c r="D98" s="1">
        <f>1+(1/($E$8*C98))*(1-SQRT(1+2*$E$8*C98))</f>
        <v>0.0003086442096364994</v>
      </c>
      <c r="E98" s="11">
        <f>0.5*((1-D98)*($B$4*(A98-$E$7)+2*$E$5)+(D98*($B$5*(A98-$E$6)+2*$E$4)))</f>
        <v>0.5078154640751822</v>
      </c>
      <c r="F98" s="11">
        <f t="shared" si="3"/>
        <v>0.00014296116458289987</v>
      </c>
    </row>
    <row r="99" spans="1:6" ht="12.75">
      <c r="A99">
        <v>84</v>
      </c>
      <c r="B99">
        <f t="shared" si="2"/>
        <v>357.15</v>
      </c>
      <c r="C99">
        <f>EXP(-$B$6/($E$10*B99)+$B$7/$E$10)</f>
        <v>153.02463707716373</v>
      </c>
      <c r="D99" s="1">
        <f>1+(1/($E$8*C99))*(1-SQRT(1+2*$E$8*C99))</f>
        <v>0.0002294316416979747</v>
      </c>
      <c r="E99" s="11">
        <f>0.5*((1-D99)*($B$4*(A99-$E$7)+2*$E$5)+(D99*($B$5*(A99-$E$6)+2*$E$4)))</f>
        <v>0.507955728870418</v>
      </c>
      <c r="F99" s="11">
        <f t="shared" si="3"/>
        <v>0.00013828125944476133</v>
      </c>
    </row>
    <row r="100" spans="1:6" ht="12.75">
      <c r="A100">
        <v>85</v>
      </c>
      <c r="B100">
        <f t="shared" si="2"/>
        <v>358.15</v>
      </c>
      <c r="C100">
        <f>EXP(-$B$6/($E$10*B100)+$B$7/$E$10)</f>
        <v>113.92194166307748</v>
      </c>
      <c r="D100" s="1">
        <f>1+(1/($E$8*C100))*(1-SQRT(1+2*$E$8*C100))</f>
        <v>0.00017082453531036546</v>
      </c>
      <c r="E100" s="11">
        <f>0.5*((1-D100)*($B$4*(A100-$E$7)+2*$E$5)+(D100*($B$5*(A100-$E$6)+2*$E$4)))</f>
        <v>0.5080920265940717</v>
      </c>
      <c r="F100" s="11">
        <f t="shared" si="3"/>
        <v>0.0001348363485807469</v>
      </c>
    </row>
    <row r="101" spans="1:6" ht="12.75">
      <c r="A101">
        <v>86</v>
      </c>
      <c r="B101">
        <f t="shared" si="2"/>
        <v>359.15</v>
      </c>
      <c r="C101">
        <f>EXP(-$B$6/($E$10*B101)+$B$7/$E$10)</f>
        <v>84.95071727690524</v>
      </c>
      <c r="D101" s="1">
        <f>1+(1/($E$8*C101))*(1-SQRT(1+2*$E$8*C101))</f>
        <v>0.0001273936113758145</v>
      </c>
      <c r="E101" s="11">
        <f>0.5*((1-D101)*($B$4*(A101-$E$7)+2*$E$5)+(D101*($B$5*(A101-$E$6)+2*$E$4)))</f>
        <v>0.5082254015675794</v>
      </c>
      <c r="F101" s="11">
        <f t="shared" si="3"/>
        <v>0.0001322966293652028</v>
      </c>
    </row>
    <row r="102" spans="1:6" ht="12.75">
      <c r="A102">
        <v>87</v>
      </c>
      <c r="B102">
        <f t="shared" si="2"/>
        <v>360.15</v>
      </c>
      <c r="C102">
        <f>EXP(-$B$6/($E$10*B102)+$B$7/$E$10)</f>
        <v>63.45040943738244</v>
      </c>
      <c r="D102" s="1">
        <f>1+(1/($E$8*C102))*(1-SQRT(1+2*$E$8*C102))</f>
        <v>9.515750147770508E-05</v>
      </c>
      <c r="E102" s="11">
        <f>0.5*((1-D102)*($B$4*(A102-$E$7)+2*$E$5)+(D102*($B$5*(A102-$E$6)+2*$E$4)))</f>
        <v>0.5083566198528021</v>
      </c>
      <c r="F102" s="11">
        <f t="shared" si="3"/>
        <v>0.00013042132768986692</v>
      </c>
    </row>
    <row r="103" spans="1:6" ht="12.75">
      <c r="A103">
        <v>88</v>
      </c>
      <c r="B103">
        <f t="shared" si="2"/>
        <v>361.15</v>
      </c>
      <c r="C103">
        <f>EXP(-$B$6/($E$10*B103)+$B$7/$E$10)</f>
        <v>47.46829533629955</v>
      </c>
      <c r="D103" s="1">
        <f>1+(1/($E$8*C103))*(1-SQRT(1+2*$E$8*C103))</f>
        <v>7.119230432039991E-05</v>
      </c>
      <c r="E103" s="11">
        <f>0.5*((1-D103)*($B$4*(A103-$E$7)+2*$E$5)+(D103*($B$5*(A103-$E$6)+2*$E$4)))</f>
        <v>0.5084862442229592</v>
      </c>
      <c r="F103" s="11">
        <f t="shared" si="3"/>
        <v>0.00012903444135897724</v>
      </c>
    </row>
    <row r="104" spans="1:6" ht="12.75">
      <c r="A104">
        <v>89</v>
      </c>
      <c r="B104">
        <f t="shared" si="2"/>
        <v>362.15</v>
      </c>
      <c r="C104">
        <f>EXP(-$B$6/($E$10*B104)+$B$7/$E$10)</f>
        <v>35.568770805563936</v>
      </c>
      <c r="D104" s="1">
        <f>1+(1/($E$8*C104))*(1-SQRT(1+2*$E$8*C104))</f>
        <v>5.334746348606423E-05</v>
      </c>
      <c r="E104" s="11">
        <f>0.5*((1-D104)*($B$4*(A104-$E$7)+2*$E$5)+(D104*($B$5*(A104-$E$6)+2*$E$4)))</f>
        <v>0.5086146887355201</v>
      </c>
      <c r="F104" s="11">
        <f t="shared" si="3"/>
        <v>0.00012800713955418708</v>
      </c>
    </row>
    <row r="105" spans="1:6" ht="12.75">
      <c r="A105">
        <v>90</v>
      </c>
      <c r="B105">
        <f t="shared" si="2"/>
        <v>363.15</v>
      </c>
      <c r="C105">
        <f>EXP(-$B$6/($E$10*B105)+$B$7/$E$10)</f>
        <v>26.694656860922326</v>
      </c>
      <c r="D105" s="1">
        <f>1+(1/($E$8*C105))*(1-SQRT(1+2*$E$8*C105))</f>
        <v>4.003877906610942E-05</v>
      </c>
      <c r="E105" s="11">
        <f>0.5*((1-D105)*($B$4*(A105-$E$7)+2*$E$5)+(D105*($B$5*(A105-$E$6)+2*$E$4)))</f>
        <v>0.5087422585020676</v>
      </c>
      <c r="F105" s="11">
        <f t="shared" si="3"/>
        <v>0.00012724498428551279</v>
      </c>
    </row>
    <row r="106" spans="1:6" ht="12.75">
      <c r="A106">
        <v>91</v>
      </c>
      <c r="B106">
        <f t="shared" si="2"/>
        <v>364.15</v>
      </c>
      <c r="C106">
        <f>EXP(-$B$6/($E$10*B106)+$B$7/$E$10)</f>
        <v>20.066166259374718</v>
      </c>
      <c r="D106" s="1">
        <f>1+(1/($E$8*C106))*(1-SQRT(1+2*$E$8*C106))</f>
        <v>3.0097437680010053E-05</v>
      </c>
      <c r="E106" s="11">
        <f>0.5*((1-D106)*($B$4*(A106-$E$7)+2*$E$5)+(D106*($B$5*(A106-$E$6)+2*$E$4)))</f>
        <v>0.5088691787040911</v>
      </c>
      <c r="F106" s="11">
        <f t="shared" si="3"/>
        <v>0.0001266786453348323</v>
      </c>
    </row>
    <row r="107" spans="1:6" ht="12.75">
      <c r="A107">
        <v>92</v>
      </c>
      <c r="B107">
        <f t="shared" si="2"/>
        <v>365.15</v>
      </c>
      <c r="C107">
        <f>EXP(-$B$6/($E$10*B107)+$B$7/$E$10)</f>
        <v>15.107180681402621</v>
      </c>
      <c r="D107" s="1">
        <f>1+(1/($E$8*C107))*(1-SQRT(1+2*$E$8*C107))</f>
        <v>2.2659743967201607E-05</v>
      </c>
      <c r="E107" s="11">
        <f>0.5*((1-D107)*($B$4*(A107-$E$7)+2*$E$5)+(D107*($B$5*(A107-$E$6)+2*$E$4)))</f>
        <v>0.5089956157927372</v>
      </c>
      <c r="F107" s="11">
        <f t="shared" si="3"/>
        <v>0.00012625714777592112</v>
      </c>
    </row>
    <row r="108" spans="1:6" ht="12.75">
      <c r="A108">
        <v>93</v>
      </c>
      <c r="B108">
        <f t="shared" si="2"/>
        <v>366.15</v>
      </c>
      <c r="C108">
        <f>EXP(-$B$6/($E$10*B108)+$B$7/$E$10)</f>
        <v>11.39136666319364</v>
      </c>
      <c r="D108" s="1">
        <f>1+(1/($E$8*C108))*(1-SQRT(1+2*$E$8*C108))</f>
        <v>1.7086467525295745E-05</v>
      </c>
      <c r="E108" s="11">
        <f>0.5*((1-D108)*($B$4*(A108-$E$7)+2*$E$5)+(D108*($B$5*(A108-$E$6)+2*$E$4)))</f>
        <v>0.5091216929996429</v>
      </c>
      <c r="F108" s="11">
        <f t="shared" si="3"/>
        <v>0.00012594295585838244</v>
      </c>
    </row>
    <row r="109" spans="1:6" ht="12.75">
      <c r="A109">
        <v>94</v>
      </c>
      <c r="B109">
        <f t="shared" si="2"/>
        <v>367.15</v>
      </c>
      <c r="C109">
        <f>EXP(-$B$6/($E$10*B109)+$B$7/$E$10)</f>
        <v>8.60272672035129</v>
      </c>
      <c r="D109" s="1">
        <f>1+(1/($E$8*C109))*(1-SQRT(1+2*$E$8*C109))</f>
        <v>1.2903752626303167E-05</v>
      </c>
      <c r="E109" s="11">
        <f>0.5*((1-D109)*($B$4*(A109-$E$7)+2*$E$5)+(D109*($B$5*(A109-$E$6)+2*$E$4)))</f>
        <v>0.509247501704454</v>
      </c>
      <c r="F109" s="11">
        <f t="shared" si="3"/>
        <v>0.00012570838386727345</v>
      </c>
    </row>
    <row r="110" spans="1:6" ht="12.75">
      <c r="A110">
        <v>95</v>
      </c>
      <c r="B110">
        <f t="shared" si="2"/>
        <v>368.15</v>
      </c>
      <c r="C110">
        <f>EXP(-$B$6/($E$10*B110)+$B$7/$E$10)</f>
        <v>6.506671313724691</v>
      </c>
      <c r="D110" s="1">
        <f>1+(1/($E$8*C110))*(1-SQRT(1+2*$E$8*C110))</f>
        <v>9.75981733586373E-06</v>
      </c>
      <c r="E110" s="11">
        <f>0.5*((1-D110)*($B$4*(A110-$E$7)+2*$E$5)+(D110*($B$5*(A110-$E$6)+2*$E$4)))</f>
        <v>0.5093731097673775</v>
      </c>
      <c r="F110" s="11">
        <f t="shared" si="3"/>
        <v>0.00012553298292500292</v>
      </c>
    </row>
    <row r="111" spans="1:6" ht="12.75">
      <c r="A111">
        <v>96</v>
      </c>
      <c r="B111">
        <f t="shared" si="2"/>
        <v>369.15</v>
      </c>
      <c r="C111">
        <f>EXP(-$B$6/($E$10*B111)+$B$7/$E$10)</f>
        <v>4.928771366032809</v>
      </c>
      <c r="D111" s="1">
        <f>1+(1/($E$8*C111))*(1-SQRT(1+2*$E$8*C111))</f>
        <v>7.393050975856852E-06</v>
      </c>
      <c r="E111" s="11">
        <f>0.5*((1-D111)*($B$4*(A111-$E$7)+2*$E$5)+(D111*($B$5*(A111-$E$6)+2*$E$4)))</f>
        <v>0.509498567670304</v>
      </c>
      <c r="F111" s="11">
        <f t="shared" si="3"/>
        <v>0.00012540162716639935</v>
      </c>
    </row>
    <row r="112" spans="1:6" ht="12.75">
      <c r="A112">
        <v>97</v>
      </c>
      <c r="B112">
        <f t="shared" si="2"/>
        <v>370.15</v>
      </c>
      <c r="C112">
        <f>EXP(-$B$6/($E$10*B112)+$B$7/$E$10)</f>
        <v>3.7391269763030386</v>
      </c>
      <c r="D112" s="1">
        <f>1+(1/($E$8*C112))*(1-SQRT(1+2*$E$8*C112))</f>
        <v>5.608618403152299E-06</v>
      </c>
      <c r="E112" s="11">
        <f>0.5*((1-D112)*($B$4*(A112-$E$7)+2*$E$5)+(D112*($B$5*(A112-$E$6)+2*$E$4)))</f>
        <v>0.5096239130217103</v>
      </c>
      <c r="F112" s="11">
        <f t="shared" si="3"/>
        <v>0.00012530310230668418</v>
      </c>
    </row>
    <row r="113" spans="1:6" ht="12.75">
      <c r="A113">
        <v>98</v>
      </c>
      <c r="B113">
        <f t="shared" si="2"/>
        <v>371.15</v>
      </c>
      <c r="C113">
        <f>EXP(-$B$6/($E$10*B113)+$B$7/$E$10)</f>
        <v>2.840849477232171</v>
      </c>
      <c r="D113" s="1">
        <f>1+(1/($E$8*C113))*(1-SQRT(1+2*$E$8*C113))</f>
        <v>4.26123218000285E-06</v>
      </c>
      <c r="E113" s="11">
        <f>0.5*((1-D113)*($B$4*(A113-$E$7)+2*$E$5)+(D113*($B$5*(A113-$E$6)+2*$E$4)))</f>
        <v>0.5097491738749174</v>
      </c>
      <c r="F113" s="11">
        <f t="shared" si="3"/>
        <v>0.0001252290885029872</v>
      </c>
    </row>
    <row r="114" spans="1:6" ht="12.75">
      <c r="A114">
        <v>99</v>
      </c>
      <c r="B114">
        <f t="shared" si="2"/>
        <v>372.15</v>
      </c>
      <c r="C114">
        <f>EXP(-$B$6/($E$10*B114)+$B$7/$E$10)</f>
        <v>2.1615609719438647</v>
      </c>
      <c r="D114" s="1">
        <f>1+(1/($E$8*C114))*(1-SQRT(1+2*$E$8*C114))</f>
        <v>3.2423300778683384E-06</v>
      </c>
      <c r="E114" s="11">
        <f>0.5*((1-D114)*($B$4*(A114-$E$7)+2*$E$5)+(D114*($B$5*(A114-$E$6)+2*$E$4)))</f>
        <v>0.5098743711987163</v>
      </c>
      <c r="F114" s="11">
        <f t="shared" si="3"/>
        <v>0.0001251734118928316</v>
      </c>
    </row>
    <row r="115" spans="1:6" ht="12.75">
      <c r="A115">
        <v>100</v>
      </c>
      <c r="B115">
        <f t="shared" si="2"/>
        <v>373.15</v>
      </c>
      <c r="C115">
        <f>EXP(-$B$6/($E$10*B115)+$B$7/$E$10)</f>
        <v>1.6471109694503285</v>
      </c>
      <c r="D115" s="1">
        <f>1+(1/($E$8*C115))*(1-SQRT(1+2*$E$8*C115))</f>
        <v>2.4706252423900565E-06</v>
      </c>
      <c r="E115" s="11">
        <f>0.5*((1-D115)*($B$4*(A115-$E$7)+2*$E$5)+(D115*($B$5*(A115-$E$6)+2*$E$4)))</f>
        <v>0.509999520698703</v>
      </c>
      <c r="F115" s="11"/>
    </row>
  </sheetData>
  <printOptions/>
  <pageMargins left="0.75" right="0.75" top="1" bottom="1" header="0.5" footer="0.5"/>
  <pageSetup fitToHeight="0" fitToWidth="2" orientation="portrait" paperSize="9" scale="8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Kahn</dc:creator>
  <cp:keywords/>
  <dc:description/>
  <cp:lastModifiedBy>Jason Kahn</cp:lastModifiedBy>
  <cp:lastPrinted>2002-02-06T22:51:26Z</cp:lastPrinted>
  <dcterms:created xsi:type="dcterms:W3CDTF">2001-11-20T19:35:49Z</dcterms:created>
  <cp:category/>
  <cp:version/>
  <cp:contentType/>
  <cp:contentStatus/>
</cp:coreProperties>
</file>