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40" yWindow="140" windowWidth="30300" windowHeight="18620" tabRatio="170" activeTab="0"/>
  </bookViews>
  <sheets>
    <sheet name="Sheet1" sheetId="1" r:id="rId1"/>
    <sheet name="Sheet2" sheetId="2" r:id="rId2"/>
  </sheets>
  <definedNames>
    <definedName name="solver_adj" localSheetId="0" hidden="1">'Sheet1'!$D$23,'Sheet1'!$F$23</definedName>
    <definedName name="solver_cvg" localSheetId="0" hidden="1">0.000001</definedName>
    <definedName name="solver_drv" localSheetId="0" hidden="1">2</definedName>
    <definedName name="solver_est" localSheetId="0" hidden="1">2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2</definedName>
    <definedName name="solver_opt" localSheetId="0" hidden="1">'Sheet1'!#REF!</definedName>
    <definedName name="solver_pre" localSheetId="0" hidden="1">0.00000001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 iterate="1" iterateCount="1000" iterateDelta="1E-13"/>
</workbook>
</file>

<file path=xl/sharedStrings.xml><?xml version="1.0" encoding="utf-8"?>
<sst xmlns="http://schemas.openxmlformats.org/spreadsheetml/2006/main" count="88" uniqueCount="52">
  <si>
    <t>The "collect_data" Macro copies appropriate results to columns on the right</t>
  </si>
  <si>
    <t>(near EQ)</t>
  </si>
  <si>
    <t>(irreversible)</t>
  </si>
  <si>
    <t>Set to zero to reset.</t>
  </si>
  <si>
    <t>Steady State Solutions for DG = -15,1,-5 and [A],[D] = 12 and 2.</t>
  </si>
  <si>
    <t>A</t>
  </si>
  <si>
    <t>B</t>
  </si>
  <si>
    <t>C</t>
  </si>
  <si>
    <t>D</t>
  </si>
  <si>
    <t>Km (forward), mM</t>
  </si>
  <si>
    <t>k2 (s-1) forward</t>
  </si>
  <si>
    <t>Km reverse</t>
  </si>
  <si>
    <t>Keq</t>
  </si>
  <si>
    <t>RT (kJ/mole)</t>
  </si>
  <si>
    <t>k2 (reverse)</t>
  </si>
  <si>
    <t>[Enz] (active), uM</t>
  </si>
  <si>
    <t>vr</t>
  </si>
  <si>
    <t>flux</t>
  </si>
  <si>
    <t>vf (mM/sec)</t>
  </si>
  <si>
    <t>sum del flux</t>
  </si>
  <si>
    <t>Conc (mM)</t>
  </si>
  <si>
    <t>Delta flux (should be zero)</t>
  </si>
  <si>
    <t>actual dg</t>
  </si>
  <si>
    <t>dg0' (kJ/mol)</t>
  </si>
  <si>
    <t>Vmax forward</t>
  </si>
  <si>
    <t>Vmax reverse</t>
  </si>
  <si>
    <t>[Enz] AB</t>
  </si>
  <si>
    <t>[Enz] BC</t>
  </si>
  <si>
    <t>[Enz] CD</t>
  </si>
  <si>
    <t>[A]</t>
  </si>
  <si>
    <t>[B]</t>
  </si>
  <si>
    <t>[C]</t>
  </si>
  <si>
    <t>[D]</t>
  </si>
  <si>
    <t>Flux</t>
  </si>
  <si>
    <t>Spreadsheet to analyze flux control in the A -&gt; B &lt;-&gt; C -&gt; D model pathway</t>
  </si>
  <si>
    <t>delta Time</t>
  </si>
  <si>
    <t>Set to D87 to iterate</t>
  </si>
  <si>
    <t>F87 to iterate</t>
  </si>
  <si>
    <t>Actual dg AB</t>
  </si>
  <si>
    <t>Actual DG BC</t>
  </si>
  <si>
    <t>Actual DG CD</t>
  </si>
  <si>
    <t>Concentrations at end</t>
  </si>
  <si>
    <t>Numerical integration of concentrations and flux as we step through time.</t>
  </si>
  <si>
    <t>Collect the data for easier graphing</t>
  </si>
  <si>
    <t>Vary these one at a time</t>
  </si>
  <si>
    <t>Change delta Time (to .1 or .5) if numerical instability develops, or put in explicit values for D16, F16</t>
  </si>
  <si>
    <t>Boxed areas are independent</t>
  </si>
  <si>
    <t>parameters, others are</t>
  </si>
  <si>
    <t>derived.</t>
  </si>
  <si>
    <t>(after convergence to steady state will be the same as in row 16)</t>
  </si>
  <si>
    <t>to tune flux</t>
  </si>
  <si>
    <t>Conclusions: The levels of B and C adjust to make DG for the step small and negative when it is operating near equilibrium. In order for the equilibrium enzyme to avoid being rate limiting there must be a lot of it, in terms of total available turnover number. Thus the equilibrium step can only control flux at huge concentrations of precursor.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</si>
</sst>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5"/>
      <name val="Verdana"/>
      <family val="0"/>
    </font>
    <font>
      <sz val="5.25"/>
      <name val="Verdana"/>
      <family val="0"/>
    </font>
    <font>
      <sz val="8"/>
      <name val="Verdana"/>
      <family val="0"/>
    </font>
    <font>
      <sz val="5.5"/>
      <name val="Verdana"/>
      <family val="0"/>
    </font>
    <font>
      <b/>
      <sz val="10.25"/>
      <name val="Verdana"/>
      <family val="0"/>
    </font>
    <font>
      <b/>
      <sz val="9"/>
      <name val="Verdana"/>
      <family val="0"/>
    </font>
    <font>
      <b/>
      <sz val="9.5"/>
      <name val="Verdana"/>
      <family val="0"/>
    </font>
    <font>
      <b/>
      <sz val="8.5"/>
      <name val="Verdana"/>
      <family val="0"/>
    </font>
    <font>
      <b/>
      <sz val="9.25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Verdana"/>
                <a:ea typeface="Verdana"/>
                <a:cs typeface="Verdana"/>
              </a:rPr>
              <a:t>Enz C-&gt;D control of flux...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Sheet1!$L$43:$L$53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100</c:v>
                </c:pt>
              </c:numCache>
            </c:numRef>
          </c:xVal>
          <c:yVal>
            <c:numRef>
              <c:f>Sheet1!$Q$43:$Q$53</c:f>
              <c:numCache>
                <c:ptCount val="11"/>
                <c:pt idx="0">
                  <c:v>0.09674676357300349</c:v>
                </c:pt>
                <c:pt idx="1">
                  <c:v>0.18389532655348936</c:v>
                </c:pt>
                <c:pt idx="2">
                  <c:v>0.25512246722437015</c:v>
                </c:pt>
                <c:pt idx="3">
                  <c:v>0.3376640860392177</c:v>
                </c:pt>
                <c:pt idx="4">
                  <c:v>0.3743462378529962</c:v>
                </c:pt>
                <c:pt idx="5">
                  <c:v>0.3884760864162306</c:v>
                </c:pt>
                <c:pt idx="6">
                  <c:v>0.40465415711242314</c:v>
                </c:pt>
                <c:pt idx="7">
                  <c:v>0.4072824065535138</c:v>
                </c:pt>
                <c:pt idx="8">
                  <c:v>0.40893863325611696</c:v>
                </c:pt>
                <c:pt idx="9">
                  <c:v>0.40893863325611696</c:v>
                </c:pt>
                <c:pt idx="10">
                  <c:v>0.41418927001453837</c:v>
                </c:pt>
              </c:numCache>
            </c:numRef>
          </c:yVal>
          <c:smooth val="1"/>
        </c:ser>
        <c:axId val="35689319"/>
        <c:axId val="52768416"/>
      </c:scatterChart>
      <c:val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68416"/>
        <c:crosses val="autoZero"/>
        <c:crossBetween val="midCat"/>
        <c:dispUnits/>
      </c:valAx>
      <c:valAx>
        <c:axId val="52768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89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Requires buildup of precursors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55"/>
          <c:w val="0.946"/>
          <c:h val="0.81925"/>
        </c:manualLayout>
      </c:layout>
      <c:scatterChart>
        <c:scatterStyle val="smoothMarker"/>
        <c:varyColors val="0"/>
        <c:ser>
          <c:idx val="1"/>
          <c:order val="0"/>
          <c:tx>
            <c:v>[B]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Sheet1!$L$43:$L$53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100</c:v>
                </c:pt>
              </c:numCache>
            </c:numRef>
          </c:xVal>
          <c:yVal>
            <c:numRef>
              <c:f>Sheet1!$N$43:$N$53</c:f>
              <c:numCache>
                <c:ptCount val="11"/>
                <c:pt idx="0">
                  <c:v>111.5738567456259</c:v>
                </c:pt>
                <c:pt idx="1">
                  <c:v>43.63298991995363</c:v>
                </c:pt>
                <c:pt idx="2">
                  <c:v>22.196908410092593</c:v>
                </c:pt>
                <c:pt idx="3">
                  <c:v>8.573972012888987</c:v>
                </c:pt>
                <c:pt idx="4">
                  <c:v>4.433498199711252</c:v>
                </c:pt>
                <c:pt idx="5">
                  <c:v>3.045699812146237</c:v>
                </c:pt>
                <c:pt idx="6">
                  <c:v>1.574913636895517</c:v>
                </c:pt>
                <c:pt idx="7">
                  <c:v>1.3469302034050201</c:v>
                </c:pt>
                <c:pt idx="8">
                  <c:v>1.2047582262287801</c:v>
                </c:pt>
                <c:pt idx="9">
                  <c:v>1.1076886325904676</c:v>
                </c:pt>
                <c:pt idx="10">
                  <c:v>0.7615038321594227</c:v>
                </c:pt>
              </c:numCache>
            </c:numRef>
          </c:yVal>
          <c:smooth val="1"/>
        </c:ser>
        <c:ser>
          <c:idx val="2"/>
          <c:order val="1"/>
          <c:tx>
            <c:v>[C]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Sheet1!$L$43:$L$53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100</c:v>
                </c:pt>
              </c:numCache>
            </c:numRef>
          </c:xVal>
          <c:yVal>
            <c:numRef>
              <c:f>Sheet1!$O$43:$O$53</c:f>
              <c:numCache>
                <c:ptCount val="11"/>
                <c:pt idx="0">
                  <c:v>73.61188720450556</c:v>
                </c:pt>
                <c:pt idx="1">
                  <c:v>28.42887228026651</c:v>
                </c:pt>
                <c:pt idx="2">
                  <c:v>14.287135842821113</c:v>
                </c:pt>
                <c:pt idx="3">
                  <c:v>5.396408799401879</c:v>
                </c:pt>
                <c:pt idx="4">
                  <c:v>2.724095362000996</c:v>
                </c:pt>
                <c:pt idx="5">
                  <c:v>1.8331046354144247</c:v>
                </c:pt>
                <c:pt idx="6">
                  <c:v>0.8919188357017791</c:v>
                </c:pt>
                <c:pt idx="7">
                  <c:v>0.7463363072312643</c:v>
                </c:pt>
                <c:pt idx="8">
                  <c:v>0.655594192630713</c:v>
                </c:pt>
                <c:pt idx="9">
                  <c:v>0.5936586668537887</c:v>
                </c:pt>
                <c:pt idx="10">
                  <c:v>0.37290697679459156</c:v>
                </c:pt>
              </c:numCache>
            </c:numRef>
          </c:yVal>
          <c:smooth val="1"/>
        </c:ser>
        <c:axId val="5153697"/>
        <c:axId val="46383274"/>
      </c:scatterChart>
      <c:valAx>
        <c:axId val="515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83274"/>
        <c:crosses val="autoZero"/>
        <c:crossBetween val="midCat"/>
        <c:dispUnits/>
      </c:valAx>
      <c:valAx>
        <c:axId val="46383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3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05"/>
          <c:y val="0.4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Verdana"/>
                <a:ea typeface="Verdana"/>
                <a:cs typeface="Verdana"/>
              </a:rPr>
              <a:t>Enz. A-&gt;B controls flux...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9"/>
          <c:w val="0.943"/>
          <c:h val="0.84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Sheet1!$J$55:$J$66</c:f>
              <c:numCache>
                <c:ptCount val="12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</c:numCache>
            </c:numRef>
          </c:xVal>
          <c:yVal>
            <c:numRef>
              <c:f>Sheet1!$Q$55:$Q$66</c:f>
              <c:numCache>
                <c:ptCount val="12"/>
                <c:pt idx="0">
                  <c:v>0.01732229461862973</c:v>
                </c:pt>
                <c:pt idx="1">
                  <c:v>0.034383740597862096</c:v>
                </c:pt>
                <c:pt idx="2">
                  <c:v>0.06756370286909506</c:v>
                </c:pt>
                <c:pt idx="3">
                  <c:v>0.1286864446838334</c:v>
                </c:pt>
                <c:pt idx="4">
                  <c:v>0.17935591480899618</c:v>
                </c:pt>
                <c:pt idx="5">
                  <c:v>0.21626848373777027</c:v>
                </c:pt>
                <c:pt idx="6">
                  <c:v>0.24020835840132554</c:v>
                </c:pt>
                <c:pt idx="7">
                  <c:v>0.25512246722437015</c:v>
                </c:pt>
                <c:pt idx="8">
                  <c:v>0.271065320651968</c:v>
                </c:pt>
                <c:pt idx="9">
                  <c:v>0.2789321592136764</c:v>
                </c:pt>
                <c:pt idx="10">
                  <c:v>0.2875522729289148</c:v>
                </c:pt>
                <c:pt idx="11">
                  <c:v>0.2911609490543929</c:v>
                </c:pt>
              </c:numCache>
            </c:numRef>
          </c:yVal>
          <c:smooth val="1"/>
        </c:ser>
        <c:axId val="14796283"/>
        <c:axId val="66057684"/>
      </c:scatterChart>
      <c:valAx>
        <c:axId val="1479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57684"/>
        <c:crosses val="autoZero"/>
        <c:crossBetween val="midCat"/>
        <c:dispUnits/>
      </c:valAx>
      <c:valAx>
        <c:axId val="66057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96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At low levels of B and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725"/>
          <c:w val="0.92975"/>
          <c:h val="0.8175"/>
        </c:manualLayout>
      </c:layout>
      <c:scatterChart>
        <c:scatterStyle val="smoothMarker"/>
        <c:varyColors val="0"/>
        <c:ser>
          <c:idx val="0"/>
          <c:order val="0"/>
          <c:tx>
            <c:v>[B]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Sheet1!$J$55:$J$66</c:f>
              <c:numCache>
                <c:ptCount val="12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</c:numCache>
            </c:numRef>
          </c:xVal>
          <c:yVal>
            <c:numRef>
              <c:f>Sheet1!$N$55:$N$66</c:f>
              <c:numCache>
                <c:ptCount val="12"/>
                <c:pt idx="0">
                  <c:v>0.6331275017270868</c:v>
                </c:pt>
                <c:pt idx="1">
                  <c:v>0.8940757498271537</c:v>
                </c:pt>
                <c:pt idx="2">
                  <c:v>1.5114652140824623</c:v>
                </c:pt>
                <c:pt idx="3">
                  <c:v>3.275917906402104</c:v>
                </c:pt>
                <c:pt idx="4">
                  <c:v>6.09548666345076</c:v>
                </c:pt>
                <c:pt idx="5">
                  <c:v>10.299294205682077</c:v>
                </c:pt>
                <c:pt idx="6">
                  <c:v>15.801275491375259</c:v>
                </c:pt>
                <c:pt idx="7">
                  <c:v>22.196908410092593</c:v>
                </c:pt>
                <c:pt idx="8">
                  <c:v>36.32525897032991</c:v>
                </c:pt>
                <c:pt idx="9">
                  <c:v>51.17583414974659</c:v>
                </c:pt>
                <c:pt idx="10">
                  <c:v>89.00171415117076</c:v>
                </c:pt>
                <c:pt idx="11">
                  <c:v>126.74504910689836</c:v>
                </c:pt>
              </c:numCache>
            </c:numRef>
          </c:yVal>
          <c:smooth val="1"/>
        </c:ser>
        <c:ser>
          <c:idx val="1"/>
          <c:order val="1"/>
          <c:tx>
            <c:v>[C]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Sheet1!$J$55:$J$66</c:f>
              <c:numCache>
                <c:ptCount val="12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</c:numCache>
            </c:numRef>
          </c:xVal>
          <c:yVal>
            <c:numRef>
              <c:f>Sheet1!$O$55:$O$66</c:f>
              <c:numCache>
                <c:ptCount val="12"/>
                <c:pt idx="0">
                  <c:v>0.41747553866777243</c:v>
                </c:pt>
                <c:pt idx="1">
                  <c:v>0.5856049958236652</c:v>
                </c:pt>
                <c:pt idx="2">
                  <c:v>0.9832462842290799</c:v>
                </c:pt>
                <c:pt idx="3">
                  <c:v>2.1189926085936084</c:v>
                </c:pt>
                <c:pt idx="4">
                  <c:v>3.932932070321119</c:v>
                </c:pt>
                <c:pt idx="5">
                  <c:v>6.636600747145215</c:v>
                </c:pt>
                <c:pt idx="6">
                  <c:v>10.17467243546737</c:v>
                </c:pt>
                <c:pt idx="7">
                  <c:v>14.287135842821113</c:v>
                </c:pt>
                <c:pt idx="8">
                  <c:v>23.37145943324195</c:v>
                </c:pt>
                <c:pt idx="9">
                  <c:v>32.91997203065629</c:v>
                </c:pt>
                <c:pt idx="10">
                  <c:v>57.24072961564835</c:v>
                </c:pt>
                <c:pt idx="11">
                  <c:v>81.50830575752612</c:v>
                </c:pt>
              </c:numCache>
            </c:numRef>
          </c:yVal>
          <c:smooth val="1"/>
        </c:ser>
        <c:axId val="57648245"/>
        <c:axId val="49072158"/>
      </c:scatterChart>
      <c:valAx>
        <c:axId val="5764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72158"/>
        <c:crosses val="autoZero"/>
        <c:crossBetween val="midCat"/>
        <c:dispUnits/>
      </c:valAx>
      <c:valAx>
        <c:axId val="49072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482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6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Enz. B &lt;-&gt; C can only control flux...</a:t>
            </a:r>
          </a:p>
        </c:rich>
      </c:tx>
      <c:layout>
        <c:manualLayout>
          <c:xMode val="factor"/>
          <c:yMode val="factor"/>
          <c:x val="-0.011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55"/>
          <c:w val="0.9365"/>
          <c:h val="0.832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Sheet1!$K$68:$K$80</c:f>
              <c:numCache>
                <c:ptCount val="13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100</c:v>
                </c:pt>
              </c:numCache>
            </c:numRef>
          </c:xVal>
          <c:yVal>
            <c:numRef>
              <c:f>Sheet1!$Q$68:$Q$80</c:f>
              <c:numCache>
                <c:ptCount val="13"/>
                <c:pt idx="0">
                  <c:v>0.0489184607227284</c:v>
                </c:pt>
                <c:pt idx="1">
                  <c:v>0.07225237338185293</c:v>
                </c:pt>
                <c:pt idx="2">
                  <c:v>0.09443598071461161</c:v>
                </c:pt>
                <c:pt idx="3">
                  <c:v>0.13386909405122</c:v>
                </c:pt>
                <c:pt idx="4">
                  <c:v>0.16471882679059888</c:v>
                </c:pt>
                <c:pt idx="5">
                  <c:v>0.2016698855773274</c:v>
                </c:pt>
                <c:pt idx="6">
                  <c:v>0.22861263044824334</c:v>
                </c:pt>
                <c:pt idx="7">
                  <c:v>0.2442751920910482</c:v>
                </c:pt>
                <c:pt idx="8">
                  <c:v>0.2506401133492525</c:v>
                </c:pt>
                <c:pt idx="9">
                  <c:v>0.2525694789705129</c:v>
                </c:pt>
                <c:pt idx="10">
                  <c:v>0.2535005980176787</c:v>
                </c:pt>
                <c:pt idx="11">
                  <c:v>0.2540488498405739</c:v>
                </c:pt>
                <c:pt idx="12">
                  <c:v>0.25512246722437015</c:v>
                </c:pt>
              </c:numCache>
            </c:numRef>
          </c:yVal>
          <c:smooth val="1"/>
        </c:ser>
        <c:axId val="38996239"/>
        <c:axId val="15421832"/>
      </c:scatterChart>
      <c:valAx>
        <c:axId val="3899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21832"/>
        <c:crosses val="autoZero"/>
        <c:crossBetween val="midCat"/>
        <c:dispUnits/>
      </c:valAx>
      <c:valAx>
        <c:axId val="15421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96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75"/>
          <c:y val="0.4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Verdana"/>
                <a:ea typeface="Verdana"/>
                <a:cs typeface="Verdana"/>
              </a:rPr>
              <a:t>when the reaction is driven by very high [B]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275"/>
          <c:w val="0.924"/>
          <c:h val="0.822"/>
        </c:manualLayout>
      </c:layout>
      <c:scatterChart>
        <c:scatterStyle val="smoothMarker"/>
        <c:varyColors val="0"/>
        <c:ser>
          <c:idx val="0"/>
          <c:order val="0"/>
          <c:tx>
            <c:v>[B]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Sheet1!$K$68:$K$80</c:f>
              <c:numCache>
                <c:ptCount val="13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100</c:v>
                </c:pt>
              </c:numCache>
            </c:numRef>
          </c:xVal>
          <c:yVal>
            <c:numRef>
              <c:f>Sheet1!$N$68:$N$80</c:f>
              <c:numCache>
                <c:ptCount val="13"/>
                <c:pt idx="0">
                  <c:v>246.1094939381257</c:v>
                </c:pt>
                <c:pt idx="1">
                  <c:v>159.06240370447114</c:v>
                </c:pt>
                <c:pt idx="2">
                  <c:v>115.03216489443139</c:v>
                </c:pt>
                <c:pt idx="3">
                  <c:v>72.04263186998486</c:v>
                </c:pt>
                <c:pt idx="4">
                  <c:v>52.51812200788743</c:v>
                </c:pt>
                <c:pt idx="5">
                  <c:v>36.885479249417</c:v>
                </c:pt>
                <c:pt idx="6">
                  <c:v>28.633687616968167</c:v>
                </c:pt>
                <c:pt idx="7">
                  <c:v>24.66376655417543</c:v>
                </c:pt>
                <c:pt idx="8">
                  <c:v>23.190676275273844</c:v>
                </c:pt>
                <c:pt idx="9">
                  <c:v>22.75864721922726</c:v>
                </c:pt>
                <c:pt idx="10">
                  <c:v>22.55247506151953</c:v>
                </c:pt>
                <c:pt idx="11">
                  <c:v>22.431778030313307</c:v>
                </c:pt>
                <c:pt idx="12">
                  <c:v>22.196908410092593</c:v>
                </c:pt>
              </c:numCache>
            </c:numRef>
          </c:yVal>
          <c:smooth val="1"/>
        </c:ser>
        <c:ser>
          <c:idx val="1"/>
          <c:order val="1"/>
          <c:tx>
            <c:v>[C]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Sheet1!$K$68:$K$80</c:f>
              <c:numCache>
                <c:ptCount val="13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100</c:v>
                </c:pt>
              </c:numCache>
            </c:numRef>
          </c:xVal>
          <c:yVal>
            <c:numRef>
              <c:f>Sheet1!$O$68:$O$80</c:f>
              <c:numCache>
                <c:ptCount val="13"/>
                <c:pt idx="0">
                  <c:v>0.7468593401653447</c:v>
                </c:pt>
                <c:pt idx="1">
                  <c:v>1.0487801965237225</c:v>
                </c:pt>
                <c:pt idx="2">
                  <c:v>1.3993749379608884</c:v>
                </c:pt>
                <c:pt idx="3">
                  <c:v>2.2537286721981102</c:v>
                </c:pt>
                <c:pt idx="4">
                  <c:v>3.269364003940305</c:v>
                </c:pt>
                <c:pt idx="5">
                  <c:v>5.324673224540581</c:v>
                </c:pt>
                <c:pt idx="6">
                  <c:v>8.164606285511713</c:v>
                </c:pt>
                <c:pt idx="7">
                  <c:v>11.077784292613705</c:v>
                </c:pt>
                <c:pt idx="8">
                  <c:v>12.789944859596032</c:v>
                </c:pt>
                <c:pt idx="9">
                  <c:v>13.399701692297455</c:v>
                </c:pt>
                <c:pt idx="10">
                  <c:v>13.71207515852553</c:v>
                </c:pt>
                <c:pt idx="11">
                  <c:v>13.901925122364544</c:v>
                </c:pt>
                <c:pt idx="12">
                  <c:v>14.287135842821113</c:v>
                </c:pt>
              </c:numCache>
            </c:numRef>
          </c:yVal>
          <c:smooth val="1"/>
        </c:ser>
        <c:axId val="4578761"/>
        <c:axId val="41208850"/>
      </c:scatterChart>
      <c:valAx>
        <c:axId val="4578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08850"/>
        <c:crosses val="autoZero"/>
        <c:crossBetween val="midCat"/>
        <c:dispUnits/>
      </c:valAx>
      <c:valAx>
        <c:axId val="41208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87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75"/>
          <c:y val="0.4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0</xdr:rowOff>
    </xdr:from>
    <xdr:to>
      <xdr:col>26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8259425" y="161925"/>
        <a:ext cx="4191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31</xdr:col>
      <xdr:colOff>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22450425" y="161925"/>
        <a:ext cx="4191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20</xdr:row>
      <xdr:rowOff>0</xdr:rowOff>
    </xdr:from>
    <xdr:to>
      <xdr:col>26</xdr:col>
      <xdr:colOff>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18259425" y="3238500"/>
        <a:ext cx="41910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20</xdr:row>
      <xdr:rowOff>0</xdr:rowOff>
    </xdr:from>
    <xdr:to>
      <xdr:col>31</xdr:col>
      <xdr:colOff>0</xdr:colOff>
      <xdr:row>38</xdr:row>
      <xdr:rowOff>0</xdr:rowOff>
    </xdr:to>
    <xdr:graphicFrame>
      <xdr:nvGraphicFramePr>
        <xdr:cNvPr id="4" name="Chart 4"/>
        <xdr:cNvGraphicFramePr/>
      </xdr:nvGraphicFramePr>
      <xdr:xfrm>
        <a:off x="22450425" y="3238500"/>
        <a:ext cx="41910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39</xdr:row>
      <xdr:rowOff>0</xdr:rowOff>
    </xdr:from>
    <xdr:to>
      <xdr:col>26</xdr:col>
      <xdr:colOff>0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8259425" y="6315075"/>
        <a:ext cx="41910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39</xdr:row>
      <xdr:rowOff>0</xdr:rowOff>
    </xdr:from>
    <xdr:to>
      <xdr:col>31</xdr:col>
      <xdr:colOff>0</xdr:colOff>
      <xdr:row>57</xdr:row>
      <xdr:rowOff>0</xdr:rowOff>
    </xdr:to>
    <xdr:graphicFrame>
      <xdr:nvGraphicFramePr>
        <xdr:cNvPr id="6" name="Chart 6"/>
        <xdr:cNvGraphicFramePr/>
      </xdr:nvGraphicFramePr>
      <xdr:xfrm>
        <a:off x="22450425" y="6315075"/>
        <a:ext cx="41910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87"/>
  <sheetViews>
    <sheetView tabSelected="1" workbookViewId="0" topLeftCell="A1">
      <selection activeCell="I18" sqref="I18"/>
    </sheetView>
  </sheetViews>
  <sheetFormatPr defaultColWidth="11.00390625" defaultRowHeight="12.75"/>
  <cols>
    <col min="1" max="1" width="15.875" style="0" customWidth="1"/>
    <col min="3" max="4" width="12.00390625" style="0" bestFit="1" customWidth="1"/>
    <col min="6" max="6" width="12.00390625" style="0" bestFit="1" customWidth="1"/>
    <col min="8" max="8" width="12.00390625" style="0" bestFit="1" customWidth="1"/>
    <col min="19" max="20" width="10.875" style="0" bestFit="1" customWidth="1"/>
  </cols>
  <sheetData>
    <row r="1" spans="1:10" ht="12.75">
      <c r="A1" s="1" t="s">
        <v>34</v>
      </c>
      <c r="J1" s="1" t="s">
        <v>4</v>
      </c>
    </row>
    <row r="2" spans="1:20" ht="12.75">
      <c r="A2" t="s">
        <v>0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  <c r="P2" t="s">
        <v>32</v>
      </c>
      <c r="Q2" t="s">
        <v>33</v>
      </c>
      <c r="R2" t="s">
        <v>38</v>
      </c>
      <c r="S2" t="s">
        <v>39</v>
      </c>
      <c r="T2" t="s">
        <v>40</v>
      </c>
    </row>
    <row r="3" ht="12.75">
      <c r="A3" t="s">
        <v>45</v>
      </c>
    </row>
    <row r="4" spans="1:4" ht="12.75">
      <c r="A4" t="s">
        <v>13</v>
      </c>
      <c r="B4">
        <v>2.48</v>
      </c>
      <c r="C4" t="s">
        <v>35</v>
      </c>
      <c r="D4">
        <v>0.1</v>
      </c>
    </row>
    <row r="5" spans="2:20" ht="12.75">
      <c r="B5" t="s">
        <v>5</v>
      </c>
      <c r="C5" t="s">
        <v>2</v>
      </c>
      <c r="D5" t="s">
        <v>6</v>
      </c>
      <c r="E5" t="s">
        <v>1</v>
      </c>
      <c r="F5" t="s">
        <v>7</v>
      </c>
      <c r="H5" t="s">
        <v>8</v>
      </c>
      <c r="J5" s="5">
        <v>2</v>
      </c>
      <c r="K5" s="5">
        <v>100</v>
      </c>
      <c r="L5" s="5">
        <v>3</v>
      </c>
      <c r="M5">
        <v>12</v>
      </c>
      <c r="N5">
        <v>3.0550855605203457</v>
      </c>
      <c r="O5">
        <v>2.1385575135555666</v>
      </c>
      <c r="P5">
        <v>2</v>
      </c>
      <c r="Q5">
        <v>0.12945899026321805</v>
      </c>
      <c r="R5">
        <f>$C$6+$B$4*LN(N5/M5)</f>
        <v>-18.392885646082334</v>
      </c>
      <c r="S5">
        <f>$E$6+$B$4*LN(O5/N5)</f>
        <v>0.11544338042377122</v>
      </c>
      <c r="T5">
        <f>$G$6+$B$4*LN(P5/O5)</f>
        <v>-5.166121218027012</v>
      </c>
    </row>
    <row r="6" spans="1:20" ht="12.75">
      <c r="A6" s="6" t="s">
        <v>23</v>
      </c>
      <c r="B6" s="7"/>
      <c r="C6" s="7">
        <f>-15</f>
        <v>-15</v>
      </c>
      <c r="D6" s="7"/>
      <c r="E6" s="7">
        <v>1</v>
      </c>
      <c r="F6" s="7"/>
      <c r="G6" s="8">
        <v>-5</v>
      </c>
      <c r="H6" t="s">
        <v>46</v>
      </c>
      <c r="J6" s="5">
        <v>2</v>
      </c>
      <c r="K6" s="5">
        <v>100</v>
      </c>
      <c r="L6" s="5">
        <v>3</v>
      </c>
      <c r="M6">
        <v>12</v>
      </c>
      <c r="N6">
        <v>3.275917906405425</v>
      </c>
      <c r="O6">
        <v>2.1189926085957445</v>
      </c>
      <c r="P6">
        <v>2</v>
      </c>
      <c r="Q6">
        <v>0.1286864446838222</v>
      </c>
      <c r="R6">
        <f>$C$6+$B$4*LN(N6/M6)</f>
        <v>-18.219805187150794</v>
      </c>
      <c r="S6">
        <f>$E$6+$B$4*LN(O6/N6)</f>
        <v>-0.08043014233771317</v>
      </c>
      <c r="T6">
        <f>$G$6+$B$4*LN(P6/O6)</f>
        <v>-5.143328154197071</v>
      </c>
    </row>
    <row r="7" spans="1:20" ht="12.75">
      <c r="A7" s="12" t="s">
        <v>12</v>
      </c>
      <c r="B7" s="12"/>
      <c r="C7" s="12">
        <f>EXP(-C6/$B$4)</f>
        <v>423.4295281298954</v>
      </c>
      <c r="D7" s="12"/>
      <c r="E7" s="12">
        <f>EXP(-E6/$B$4)</f>
        <v>0.6681612071766934</v>
      </c>
      <c r="F7" s="12"/>
      <c r="G7" s="12">
        <f>EXP(-G6/$B$4)</f>
        <v>7.509200726815462</v>
      </c>
      <c r="H7" t="s">
        <v>47</v>
      </c>
      <c r="J7" s="5">
        <v>6</v>
      </c>
      <c r="K7" s="5">
        <v>100</v>
      </c>
      <c r="L7" s="5">
        <v>35</v>
      </c>
      <c r="M7">
        <v>12</v>
      </c>
      <c r="N7">
        <v>1.1076886325904676</v>
      </c>
      <c r="O7">
        <v>0.5936586668537887</v>
      </c>
      <c r="P7">
        <v>2</v>
      </c>
      <c r="Q7">
        <v>0.40893863325611696</v>
      </c>
      <c r="R7">
        <f>$C$6+$B$4*LN(N7/M7)</f>
        <v>-20.908925173813927</v>
      </c>
      <c r="S7">
        <f>$E$6+$B$4*LN(O7/N7)</f>
        <v>-0.5468412017453268</v>
      </c>
      <c r="T7">
        <f>$G$6+$B$4*LN(P7/O7)</f>
        <v>-1.9877971081263208</v>
      </c>
    </row>
    <row r="8" spans="1:20" ht="12.75">
      <c r="A8" s="9" t="s">
        <v>9</v>
      </c>
      <c r="B8" s="10"/>
      <c r="C8" s="10">
        <v>5</v>
      </c>
      <c r="D8" s="10"/>
      <c r="E8" s="10">
        <v>4</v>
      </c>
      <c r="F8" s="10"/>
      <c r="G8" s="11">
        <v>2</v>
      </c>
      <c r="H8" t="s">
        <v>48</v>
      </c>
      <c r="J8" s="5">
        <v>6</v>
      </c>
      <c r="K8" s="5">
        <v>100</v>
      </c>
      <c r="L8" s="5">
        <v>30</v>
      </c>
      <c r="M8">
        <v>12</v>
      </c>
      <c r="N8">
        <v>1.2047582262287801</v>
      </c>
      <c r="O8">
        <v>0.655594192630713</v>
      </c>
      <c r="P8">
        <v>2</v>
      </c>
      <c r="Q8">
        <v>0.40893863325611696</v>
      </c>
      <c r="R8">
        <f>$C$6+$B$4*LN(N8/M8)</f>
        <v>-20.700596807874042</v>
      </c>
      <c r="S8">
        <f>$E$6+$B$4*LN(O8/N8)</f>
        <v>-0.5090606434203468</v>
      </c>
      <c r="T8">
        <f>$G$6+$B$4*LN(P8/O8)</f>
        <v>-2.233906032391189</v>
      </c>
    </row>
    <row r="9" spans="1:20" ht="12.75">
      <c r="A9" s="13" t="s">
        <v>10</v>
      </c>
      <c r="B9" s="12"/>
      <c r="C9" s="12">
        <v>100</v>
      </c>
      <c r="D9" s="12"/>
      <c r="E9" s="12">
        <v>100</v>
      </c>
      <c r="F9" s="12"/>
      <c r="G9" s="14">
        <v>100</v>
      </c>
      <c r="J9" s="5">
        <v>6</v>
      </c>
      <c r="K9" s="5">
        <v>100</v>
      </c>
      <c r="L9" s="5">
        <v>25</v>
      </c>
      <c r="M9">
        <v>12</v>
      </c>
      <c r="N9">
        <v>1.3469302034050201</v>
      </c>
      <c r="O9">
        <v>0.7463363072312643</v>
      </c>
      <c r="P9">
        <v>2</v>
      </c>
      <c r="Q9">
        <v>0.4072824065535138</v>
      </c>
      <c r="R9">
        <f>$C$6+$B$4*LN(N9/M9)</f>
        <v>-20.42395485367725</v>
      </c>
      <c r="S9">
        <f>$E$6+$B$4*LN(O9/N9)</f>
        <v>-0.4642094744232135</v>
      </c>
      <c r="T9">
        <f>$G$6+$B$4*LN(P9/O9)</f>
        <v>-2.555399155585112</v>
      </c>
    </row>
    <row r="10" spans="1:20" ht="12.75">
      <c r="A10" s="15" t="s">
        <v>11</v>
      </c>
      <c r="B10" s="16"/>
      <c r="C10" s="16">
        <v>10</v>
      </c>
      <c r="D10" s="16"/>
      <c r="E10" s="16">
        <v>10</v>
      </c>
      <c r="F10" s="16"/>
      <c r="G10" s="17">
        <v>20</v>
      </c>
      <c r="J10" s="1">
        <v>6</v>
      </c>
      <c r="K10" s="1">
        <v>100</v>
      </c>
      <c r="L10" s="1">
        <v>20</v>
      </c>
      <c r="M10">
        <v>12</v>
      </c>
      <c r="N10">
        <v>1.574913636895517</v>
      </c>
      <c r="O10">
        <v>0.8919188357017791</v>
      </c>
      <c r="P10">
        <v>2</v>
      </c>
      <c r="Q10">
        <v>0.40465415711242314</v>
      </c>
      <c r="R10">
        <f>$C$6+$B$4*LN(N10/M10)</f>
        <v>-20.03615140757278</v>
      </c>
      <c r="S10">
        <f>$E$6+$B$4*LN(O10/N10)</f>
        <v>-0.410079835832835</v>
      </c>
      <c r="T10">
        <f>$G$6+$B$4*LN(P10/O10)</f>
        <v>-2.9973322402799627</v>
      </c>
    </row>
    <row r="11" spans="1:20" ht="12.75">
      <c r="A11" t="s">
        <v>14</v>
      </c>
      <c r="C11">
        <f>(C9*C10)/(C8*C7)</f>
        <v>0.4723336156628312</v>
      </c>
      <c r="E11">
        <f>(E9*E10)/(E8*E7)</f>
        <v>374.16120139086166</v>
      </c>
      <c r="G11">
        <f>(G9*G10)/(G8*G7)</f>
        <v>133.16996527060275</v>
      </c>
      <c r="J11" s="1">
        <v>6</v>
      </c>
      <c r="K11" s="1">
        <v>100</v>
      </c>
      <c r="L11" s="1">
        <v>10</v>
      </c>
      <c r="M11">
        <v>12</v>
      </c>
      <c r="N11">
        <v>3.045699812146237</v>
      </c>
      <c r="O11">
        <v>1.8331046354144247</v>
      </c>
      <c r="P11">
        <v>2</v>
      </c>
      <c r="Q11">
        <v>0.3884760864162306</v>
      </c>
      <c r="R11">
        <f aca="true" t="shared" si="0" ref="R11:R41">$C$6+$B$4*LN(N11/M11)</f>
        <v>-18.400516360133032</v>
      </c>
      <c r="S11">
        <f aca="true" t="shared" si="1" ref="S11:S41">$E$6+$B$4*LN(O11/N11)</f>
        <v>-0.25914472369637376</v>
      </c>
      <c r="T11">
        <f aca="true" t="shared" si="2" ref="T11:T41">$G$6+$B$4*LN(P11/O11)</f>
        <v>-4.78390239985617</v>
      </c>
    </row>
    <row r="12" spans="1:20" ht="12.75">
      <c r="A12" s="2" t="s">
        <v>15</v>
      </c>
      <c r="B12" s="3"/>
      <c r="C12" s="3">
        <v>2</v>
      </c>
      <c r="D12" s="3"/>
      <c r="E12" s="3">
        <v>100</v>
      </c>
      <c r="F12" s="3"/>
      <c r="G12" s="4">
        <v>3</v>
      </c>
      <c r="H12" s="1" t="s">
        <v>44</v>
      </c>
      <c r="J12" s="1">
        <v>6</v>
      </c>
      <c r="K12" s="1">
        <v>100</v>
      </c>
      <c r="L12" s="1">
        <v>7.5</v>
      </c>
      <c r="M12">
        <v>12</v>
      </c>
      <c r="N12">
        <v>4.433498199711252</v>
      </c>
      <c r="O12">
        <v>2.724095362000996</v>
      </c>
      <c r="P12">
        <v>2</v>
      </c>
      <c r="Q12">
        <v>0.3743462378529962</v>
      </c>
      <c r="R12">
        <f t="shared" si="0"/>
        <v>-17.469379935717352</v>
      </c>
      <c r="S12">
        <f t="shared" si="1"/>
        <v>-0.20789029429385963</v>
      </c>
      <c r="T12">
        <f t="shared" si="2"/>
        <v>-5.766293253674364</v>
      </c>
    </row>
    <row r="13" spans="1:20" ht="12.75">
      <c r="A13" t="s">
        <v>24</v>
      </c>
      <c r="C13">
        <f>C12*C9/1000</f>
        <v>0.2</v>
      </c>
      <c r="E13">
        <f>E12*E9/1000</f>
        <v>10</v>
      </c>
      <c r="G13">
        <f>G12*G9/1000</f>
        <v>0.3</v>
      </c>
      <c r="H13" s="1" t="s">
        <v>50</v>
      </c>
      <c r="J13" s="1">
        <v>6</v>
      </c>
      <c r="K13" s="1">
        <v>100</v>
      </c>
      <c r="L13" s="1">
        <v>5</v>
      </c>
      <c r="M13">
        <v>12</v>
      </c>
      <c r="N13">
        <v>8.573972012888987</v>
      </c>
      <c r="O13">
        <v>5.396408799401879</v>
      </c>
      <c r="P13">
        <v>2</v>
      </c>
      <c r="Q13">
        <v>0.3376640860392177</v>
      </c>
      <c r="R13">
        <f t="shared" si="0"/>
        <v>-15.833715353587072</v>
      </c>
      <c r="S13">
        <f t="shared" si="1"/>
        <v>-0.14823357382307978</v>
      </c>
      <c r="T13">
        <f t="shared" si="2"/>
        <v>-7.461614556275425</v>
      </c>
    </row>
    <row r="14" spans="1:20" ht="12.75">
      <c r="A14" t="s">
        <v>25</v>
      </c>
      <c r="C14">
        <f>C12*C11/1000</f>
        <v>0.0009446672313256625</v>
      </c>
      <c r="E14">
        <f>E12*E11/1000</f>
        <v>37.41612013908617</v>
      </c>
      <c r="G14">
        <f>G12*G11/1000</f>
        <v>0.39950989581180824</v>
      </c>
      <c r="J14" s="1">
        <v>6</v>
      </c>
      <c r="K14" s="1">
        <v>100</v>
      </c>
      <c r="L14" s="1">
        <v>2</v>
      </c>
      <c r="M14">
        <v>12</v>
      </c>
      <c r="N14">
        <v>43.63298991995363</v>
      </c>
      <c r="O14">
        <v>28.42887228026651</v>
      </c>
      <c r="P14">
        <v>2</v>
      </c>
      <c r="Q14">
        <v>0.18389532655348936</v>
      </c>
      <c r="R14">
        <f t="shared" si="0"/>
        <v>-11.79855097729919</v>
      </c>
      <c r="S14">
        <f t="shared" si="1"/>
        <v>-0.06245247350146177</v>
      </c>
      <c r="T14">
        <f t="shared" si="2"/>
        <v>-11.582560032884926</v>
      </c>
    </row>
    <row r="15" spans="4:20" ht="12.75">
      <c r="D15" t="s">
        <v>36</v>
      </c>
      <c r="F15" t="s">
        <v>37</v>
      </c>
      <c r="G15" t="s">
        <v>3</v>
      </c>
      <c r="J15" s="1">
        <v>6</v>
      </c>
      <c r="K15" s="1">
        <v>100</v>
      </c>
      <c r="L15" s="1">
        <v>1</v>
      </c>
      <c r="M15">
        <v>12</v>
      </c>
      <c r="N15">
        <v>111.5738567456259</v>
      </c>
      <c r="O15">
        <v>73.61188720450556</v>
      </c>
      <c r="P15">
        <v>2</v>
      </c>
      <c r="Q15">
        <v>0.09674676357300349</v>
      </c>
      <c r="R15">
        <f t="shared" si="0"/>
        <v>-9.470145316871667</v>
      </c>
      <c r="S15">
        <f t="shared" si="1"/>
        <v>-0.03138299601474026</v>
      </c>
      <c r="T15">
        <f t="shared" si="2"/>
        <v>-13.94203517079917</v>
      </c>
    </row>
    <row r="16" spans="1:20" ht="12.75">
      <c r="A16" t="s">
        <v>20</v>
      </c>
      <c r="B16">
        <v>12</v>
      </c>
      <c r="D16">
        <f>D87</f>
        <v>3.275917906397787</v>
      </c>
      <c r="F16">
        <f>F87</f>
        <v>2.11899260859084</v>
      </c>
      <c r="H16">
        <v>2</v>
      </c>
      <c r="J16" s="1">
        <v>20</v>
      </c>
      <c r="K16" s="1">
        <v>100</v>
      </c>
      <c r="L16" s="1">
        <v>3</v>
      </c>
      <c r="M16">
        <v>12</v>
      </c>
      <c r="N16">
        <v>126.74504910689836</v>
      </c>
      <c r="O16">
        <v>81.50830575752612</v>
      </c>
      <c r="P16">
        <v>2</v>
      </c>
      <c r="Q16">
        <v>0.2911609490543929</v>
      </c>
      <c r="R16">
        <f t="shared" si="0"/>
        <v>-9.153968089582861</v>
      </c>
      <c r="S16">
        <f t="shared" si="1"/>
        <v>-0.09485218494137082</v>
      </c>
      <c r="T16">
        <f t="shared" si="2"/>
        <v>-14.194743209161345</v>
      </c>
    </row>
    <row r="17" spans="1:20" ht="12.75">
      <c r="A17" t="s">
        <v>18</v>
      </c>
      <c r="C17">
        <f>$C$9*($C$12/1000)*B16/($C$8+B16+$C$8*D16/$C$10)</f>
        <v>0.1287694648339206</v>
      </c>
      <c r="E17">
        <f>$E$9*($E$12/1000)*D16/($E$8+D16+F16*$E$8/$E$10)</f>
        <v>4.032636028403787</v>
      </c>
      <c r="G17">
        <f>$G$9*($G$12/1000)*F16/($G$8+F16+H16*$G$8/$G$10)</f>
        <v>0.14718658728722883</v>
      </c>
      <c r="J17" s="1">
        <v>15</v>
      </c>
      <c r="K17" s="1">
        <v>100</v>
      </c>
      <c r="L17" s="1">
        <v>3</v>
      </c>
      <c r="M17">
        <v>12</v>
      </c>
      <c r="N17">
        <v>89.00171415117076</v>
      </c>
      <c r="O17">
        <v>57.24072961564835</v>
      </c>
      <c r="P17">
        <v>2</v>
      </c>
      <c r="Q17">
        <v>0.2875522729289148</v>
      </c>
      <c r="R17">
        <f t="shared" si="0"/>
        <v>-10.030702529887234</v>
      </c>
      <c r="S17">
        <f t="shared" si="1"/>
        <v>-0.0946470225821614</v>
      </c>
      <c r="T17">
        <f t="shared" si="2"/>
        <v>-13.318213931216182</v>
      </c>
    </row>
    <row r="18" spans="1:20" ht="12.75">
      <c r="A18" t="s">
        <v>16</v>
      </c>
      <c r="C18">
        <f>$C$11*($C$12/1000)*D16/($C$10+D16+$C$10*B16/$C$8)</f>
        <v>8.302015007270452E-05</v>
      </c>
      <c r="E18">
        <f>$E$11*($E$12/1000)*F16/($E$10+F16+D16*$E$10/$E$8)</f>
        <v>3.9039495837200078</v>
      </c>
      <c r="G18">
        <f>$G$11*($G$12/1000)*H16/($G$10+H16+F16*$G$10/$G$8)</f>
        <v>0.018500142603492743</v>
      </c>
      <c r="J18" s="1">
        <v>10</v>
      </c>
      <c r="K18" s="1">
        <v>100</v>
      </c>
      <c r="L18" s="1">
        <v>3</v>
      </c>
      <c r="M18">
        <v>12</v>
      </c>
      <c r="N18">
        <v>51.17583414974659</v>
      </c>
      <c r="O18">
        <v>32.91997203065629</v>
      </c>
      <c r="P18">
        <v>2</v>
      </c>
      <c r="Q18">
        <v>0.2789321592136764</v>
      </c>
      <c r="R18">
        <f t="shared" si="0"/>
        <v>-11.403105261699688</v>
      </c>
      <c r="S18">
        <f t="shared" si="1"/>
        <v>-0.0941460048160021</v>
      </c>
      <c r="T18">
        <f t="shared" si="2"/>
        <v>-11.946312217169886</v>
      </c>
    </row>
    <row r="19" spans="1:20" ht="12.75">
      <c r="A19" t="s">
        <v>17</v>
      </c>
      <c r="C19">
        <f>C17-C18</f>
        <v>0.1286864446838479</v>
      </c>
      <c r="E19">
        <f>E17-E18</f>
        <v>0.1286864446837792</v>
      </c>
      <c r="G19">
        <f>G17-G18</f>
        <v>0.12868644468373608</v>
      </c>
      <c r="J19" s="1">
        <v>8</v>
      </c>
      <c r="K19" s="1">
        <v>100</v>
      </c>
      <c r="L19" s="1">
        <v>3</v>
      </c>
      <c r="M19">
        <v>12</v>
      </c>
      <c r="N19">
        <v>36.32525897032991</v>
      </c>
      <c r="O19">
        <v>23.37145943324195</v>
      </c>
      <c r="P19">
        <v>2</v>
      </c>
      <c r="Q19">
        <v>0.271065320651968</v>
      </c>
      <c r="R19">
        <f t="shared" si="0"/>
        <v>-12.253135411523427</v>
      </c>
      <c r="S19">
        <f t="shared" si="1"/>
        <v>-0.09367440284867934</v>
      </c>
      <c r="T19">
        <f t="shared" si="2"/>
        <v>-11.096753669313468</v>
      </c>
    </row>
    <row r="20" spans="1:20" ht="12.75">
      <c r="A20" t="s">
        <v>22</v>
      </c>
      <c r="C20">
        <f>C$6+$B$4*LN(D16/B16)</f>
        <v>-18.219805187156574</v>
      </c>
      <c r="E20">
        <f>E$6+$B$4*LN(F16/D16)</f>
        <v>-0.0804301423376712</v>
      </c>
      <c r="G20">
        <f>G$6+$B$4*LN(H16/F16)</f>
        <v>-5.14332815419133</v>
      </c>
      <c r="J20" s="1">
        <v>0.25</v>
      </c>
      <c r="K20" s="1">
        <v>100</v>
      </c>
      <c r="L20" s="1">
        <v>3</v>
      </c>
      <c r="M20">
        <v>12</v>
      </c>
      <c r="N20">
        <v>0.6331275017270868</v>
      </c>
      <c r="O20">
        <v>0.41747553866777243</v>
      </c>
      <c r="P20">
        <v>2</v>
      </c>
      <c r="Q20">
        <v>0.01732229461862973</v>
      </c>
      <c r="R20">
        <f t="shared" si="0"/>
        <v>-22.29613545390189</v>
      </c>
      <c r="S20">
        <f t="shared" si="1"/>
        <v>-0.03278576710635028</v>
      </c>
      <c r="T20">
        <f t="shared" si="2"/>
        <v>-1.1146422626773345</v>
      </c>
    </row>
    <row r="21" spans="2:20" ht="12.75">
      <c r="B21" t="s">
        <v>21</v>
      </c>
      <c r="D21">
        <f>C19-E19</f>
        <v>6.869504964868156E-14</v>
      </c>
      <c r="F21">
        <f>E19-G19</f>
        <v>4.313216450668733E-14</v>
      </c>
      <c r="G21" t="s">
        <v>19</v>
      </c>
      <c r="H21">
        <f>SUM(ABS(D21),ABS(F21))</f>
        <v>1.1182721415536889E-13</v>
      </c>
      <c r="J21" s="1">
        <v>0.5</v>
      </c>
      <c r="K21" s="1">
        <v>100</v>
      </c>
      <c r="L21" s="1">
        <v>3</v>
      </c>
      <c r="M21">
        <v>12</v>
      </c>
      <c r="N21">
        <v>0.8940757498271537</v>
      </c>
      <c r="O21">
        <v>0.5856049958236652</v>
      </c>
      <c r="P21">
        <v>2</v>
      </c>
      <c r="Q21">
        <v>0.034383740597862096</v>
      </c>
      <c r="R21">
        <f t="shared" si="0"/>
        <v>-21.440241136072878</v>
      </c>
      <c r="S21">
        <f t="shared" si="1"/>
        <v>-0.04939962282577315</v>
      </c>
      <c r="T21">
        <f t="shared" si="2"/>
        <v>-1.9539227247869255</v>
      </c>
    </row>
    <row r="22" spans="2:20" ht="12.75">
      <c r="B22" t="s">
        <v>41</v>
      </c>
      <c r="D22">
        <f>D87</f>
        <v>3.275917906397787</v>
      </c>
      <c r="F22">
        <f>F87</f>
        <v>2.11899260859084</v>
      </c>
      <c r="J22" s="1">
        <v>1</v>
      </c>
      <c r="K22" s="1">
        <v>100</v>
      </c>
      <c r="L22" s="1">
        <v>3</v>
      </c>
      <c r="M22">
        <v>12</v>
      </c>
      <c r="N22">
        <v>1.5114652140824623</v>
      </c>
      <c r="O22">
        <v>0.9832462842290799</v>
      </c>
      <c r="P22">
        <v>2</v>
      </c>
      <c r="Q22">
        <v>0.06756370286909506</v>
      </c>
      <c r="R22">
        <f t="shared" si="0"/>
        <v>-20.138131279883243</v>
      </c>
      <c r="S22">
        <f t="shared" si="1"/>
        <v>-0.06633841552531172</v>
      </c>
      <c r="T22">
        <f t="shared" si="2"/>
        <v>-3.239093788277022</v>
      </c>
    </row>
    <row r="23" spans="2:20" ht="12.75">
      <c r="B23" t="s">
        <v>49</v>
      </c>
      <c r="J23" s="1">
        <v>2</v>
      </c>
      <c r="K23" s="1">
        <v>100</v>
      </c>
      <c r="L23" s="1">
        <v>3</v>
      </c>
      <c r="M23">
        <v>12</v>
      </c>
      <c r="N23">
        <v>3.275917906402104</v>
      </c>
      <c r="O23">
        <v>2.1189926085936084</v>
      </c>
      <c r="P23">
        <v>2</v>
      </c>
      <c r="Q23">
        <v>0.1286864446838334</v>
      </c>
      <c r="R23">
        <f t="shared" si="0"/>
        <v>-18.219805187153305</v>
      </c>
      <c r="S23">
        <f t="shared" si="1"/>
        <v>-0.08043014233769918</v>
      </c>
      <c r="T23">
        <f t="shared" si="2"/>
        <v>-5.14332815419457</v>
      </c>
    </row>
    <row r="24" spans="10:20" ht="12.75">
      <c r="J24" s="1">
        <v>3</v>
      </c>
      <c r="K24" s="1">
        <v>100</v>
      </c>
      <c r="L24" s="1">
        <v>3</v>
      </c>
      <c r="M24">
        <v>12</v>
      </c>
      <c r="N24">
        <v>6.09548666345076</v>
      </c>
      <c r="O24">
        <v>3.932932070321119</v>
      </c>
      <c r="P24">
        <v>2</v>
      </c>
      <c r="Q24">
        <v>0.17935591480899618</v>
      </c>
      <c r="R24">
        <f t="shared" si="0"/>
        <v>-16.6798479483783</v>
      </c>
      <c r="S24">
        <f t="shared" si="1"/>
        <v>-0.0866451935788648</v>
      </c>
      <c r="T24">
        <f t="shared" si="2"/>
        <v>-6.677070341728413</v>
      </c>
    </row>
    <row r="25" spans="10:20" ht="12.75">
      <c r="J25" s="1">
        <v>4</v>
      </c>
      <c r="K25" s="1">
        <v>100</v>
      </c>
      <c r="L25" s="1">
        <v>3</v>
      </c>
      <c r="M25">
        <v>12</v>
      </c>
      <c r="N25">
        <v>10.299294205682077</v>
      </c>
      <c r="O25">
        <v>6.636600747145215</v>
      </c>
      <c r="P25">
        <v>2</v>
      </c>
      <c r="Q25">
        <v>0.21626848373777027</v>
      </c>
      <c r="R25">
        <f t="shared" si="0"/>
        <v>-15.379021575938726</v>
      </c>
      <c r="S25">
        <f t="shared" si="1"/>
        <v>-0.08989917163609729</v>
      </c>
      <c r="T25">
        <f t="shared" si="2"/>
        <v>-7.974642736110752</v>
      </c>
    </row>
    <row r="26" spans="1:20" ht="12.75">
      <c r="A26" t="s">
        <v>42</v>
      </c>
      <c r="J26" s="1">
        <v>5</v>
      </c>
      <c r="K26" s="1">
        <v>100</v>
      </c>
      <c r="L26" s="1">
        <v>3</v>
      </c>
      <c r="M26">
        <v>12</v>
      </c>
      <c r="N26">
        <v>15.801275491375259</v>
      </c>
      <c r="O26">
        <v>10.17467243546737</v>
      </c>
      <c r="P26">
        <v>2</v>
      </c>
      <c r="Q26">
        <v>0.24020835840132554</v>
      </c>
      <c r="R26">
        <f t="shared" si="0"/>
        <v>-14.31754364456358</v>
      </c>
      <c r="S26">
        <f t="shared" si="1"/>
        <v>-0.09166903332540421</v>
      </c>
      <c r="T26">
        <f t="shared" si="2"/>
        <v>-9.034350805796592</v>
      </c>
    </row>
    <row r="27" spans="10:20" ht="12.75">
      <c r="J27" s="1">
        <v>6</v>
      </c>
      <c r="K27" s="1">
        <v>100</v>
      </c>
      <c r="L27" s="1">
        <v>3</v>
      </c>
      <c r="M27">
        <v>12</v>
      </c>
      <c r="N27">
        <v>22.196908410092593</v>
      </c>
      <c r="O27">
        <v>14.287135842821113</v>
      </c>
      <c r="P27">
        <v>2</v>
      </c>
      <c r="Q27">
        <v>0.25512246722437015</v>
      </c>
      <c r="R27">
        <f t="shared" si="0"/>
        <v>-13.47468500590695</v>
      </c>
      <c r="S27">
        <f t="shared" si="1"/>
        <v>-0.09267182393797113</v>
      </c>
      <c r="T27">
        <f t="shared" si="2"/>
        <v>-9.876206653840654</v>
      </c>
    </row>
    <row r="28" spans="2:20" ht="12.75">
      <c r="B28">
        <f>B16</f>
        <v>12</v>
      </c>
      <c r="D28">
        <f>D16+$D$4*(C19-E19)</f>
        <v>3.2759179063977935</v>
      </c>
      <c r="F28">
        <f>F16+$D$4*(E19-G19)</f>
        <v>2.1189926085908444</v>
      </c>
      <c r="H28">
        <f>H16</f>
        <v>2</v>
      </c>
      <c r="J28" s="1">
        <v>6</v>
      </c>
      <c r="K28" s="1">
        <v>0.5</v>
      </c>
      <c r="L28" s="1">
        <v>3</v>
      </c>
      <c r="M28">
        <v>12</v>
      </c>
      <c r="N28">
        <v>246.1094939381257</v>
      </c>
      <c r="O28">
        <v>0.7468593401653447</v>
      </c>
      <c r="P28">
        <v>2</v>
      </c>
      <c r="Q28">
        <v>0.0489184607227284</v>
      </c>
      <c r="R28">
        <f t="shared" si="0"/>
        <v>-7.5082426866200676</v>
      </c>
      <c r="S28">
        <f t="shared" si="1"/>
        <v>-13.378184264691455</v>
      </c>
      <c r="T28">
        <f t="shared" si="2"/>
        <v>-2.5571365323740554</v>
      </c>
    </row>
    <row r="29" spans="1:20" ht="12.75">
      <c r="A29" t="s">
        <v>18</v>
      </c>
      <c r="C29">
        <f>$C$9*($C$12/1000)*B28/($C$8+B28+$C$8*D28/$C$10)</f>
        <v>0.12876946483392057</v>
      </c>
      <c r="E29">
        <f>$E$9*($E$12/1000)*D28/($E$8+D28+F28*$E$8/$E$10)</f>
        <v>4.0326360284037905</v>
      </c>
      <c r="G29">
        <f>$G$9*($G$12/1000)*F28/($G$8+F28+H28*$G$8/$G$10)</f>
        <v>0.14718658728722903</v>
      </c>
      <c r="J29" s="1">
        <v>6</v>
      </c>
      <c r="K29" s="1">
        <v>0.75</v>
      </c>
      <c r="L29" s="1">
        <v>3</v>
      </c>
      <c r="M29">
        <v>12</v>
      </c>
      <c r="N29">
        <v>159.06240370447114</v>
      </c>
      <c r="O29">
        <v>1.0487801965237225</v>
      </c>
      <c r="P29">
        <v>2</v>
      </c>
      <c r="Q29">
        <v>0.07225237338185293</v>
      </c>
      <c r="R29">
        <f t="shared" si="0"/>
        <v>-8.59071292012532</v>
      </c>
      <c r="S29">
        <f t="shared" si="1"/>
        <v>-11.453738698633988</v>
      </c>
      <c r="T29">
        <f t="shared" si="2"/>
        <v>-3.399111864926268</v>
      </c>
    </row>
    <row r="30" spans="1:20" ht="12.75">
      <c r="A30" t="s">
        <v>16</v>
      </c>
      <c r="C30">
        <f>$C$11*($C$12/1000)*D28/($C$10+D28+$C$10*B28/$C$8)</f>
        <v>8.302015007270467E-05</v>
      </c>
      <c r="E30">
        <f>$E$11*($E$12/1000)*F28/($E$10+F28+D28*$E$10/$E$8)</f>
        <v>3.9039495837200118</v>
      </c>
      <c r="G30">
        <f>$G$11*($G$12/1000)*H28/($G$10+H28+F28*$G$10/$G$8)</f>
        <v>0.018500142603492725</v>
      </c>
      <c r="J30" s="1">
        <v>6</v>
      </c>
      <c r="K30" s="1">
        <v>1</v>
      </c>
      <c r="L30" s="1">
        <v>3</v>
      </c>
      <c r="M30">
        <v>12</v>
      </c>
      <c r="N30">
        <v>115.03216489443139</v>
      </c>
      <c r="O30">
        <v>1.3993749379608884</v>
      </c>
      <c r="P30">
        <v>2</v>
      </c>
      <c r="Q30">
        <v>0.09443598071461161</v>
      </c>
      <c r="R30">
        <f t="shared" si="0"/>
        <v>-9.394443267178655</v>
      </c>
      <c r="S30">
        <f t="shared" si="1"/>
        <v>-9.934781577482738</v>
      </c>
      <c r="T30">
        <f t="shared" si="2"/>
        <v>-4.114338639024183</v>
      </c>
    </row>
    <row r="31" spans="1:20" ht="12.75">
      <c r="A31" t="s">
        <v>17</v>
      </c>
      <c r="C31">
        <f>C29-C30</f>
        <v>0.12868644468384788</v>
      </c>
      <c r="E31">
        <f>E29-E30</f>
        <v>0.12868644468377877</v>
      </c>
      <c r="G31">
        <f>G29-G30</f>
        <v>0.1286864446837363</v>
      </c>
      <c r="J31" s="1">
        <v>6</v>
      </c>
      <c r="K31" s="1">
        <v>1.5</v>
      </c>
      <c r="L31" s="1">
        <v>3</v>
      </c>
      <c r="M31">
        <v>12</v>
      </c>
      <c r="N31">
        <v>72.04263186998486</v>
      </c>
      <c r="O31">
        <v>2.2537286721981102</v>
      </c>
      <c r="P31">
        <v>2</v>
      </c>
      <c r="Q31">
        <v>0.13386909405122</v>
      </c>
      <c r="R31">
        <f t="shared" si="0"/>
        <v>-10.554968519801488</v>
      </c>
      <c r="S31">
        <f t="shared" si="1"/>
        <v>-7.592386611718455</v>
      </c>
      <c r="T31">
        <f t="shared" si="2"/>
        <v>-5.296208352165633</v>
      </c>
    </row>
    <row r="32" spans="2:20" ht="12.75">
      <c r="B32">
        <f>B28</f>
        <v>12</v>
      </c>
      <c r="D32">
        <f>D28+$D$4*(C31-E31)</f>
        <v>3.2759179063978006</v>
      </c>
      <c r="F32">
        <f>F28+$D$4*(E31-G31)</f>
        <v>2.118992608590849</v>
      </c>
      <c r="H32">
        <f>H28</f>
        <v>2</v>
      </c>
      <c r="J32" s="1">
        <v>6</v>
      </c>
      <c r="K32" s="1">
        <v>2</v>
      </c>
      <c r="L32" s="1">
        <v>3</v>
      </c>
      <c r="M32">
        <v>12</v>
      </c>
      <c r="N32">
        <v>52.51812200788743</v>
      </c>
      <c r="O32">
        <v>3.269364003940305</v>
      </c>
      <c r="P32">
        <v>2</v>
      </c>
      <c r="Q32">
        <v>0.16471882679059888</v>
      </c>
      <c r="R32">
        <f t="shared" si="0"/>
        <v>-11.338895929449757</v>
      </c>
      <c r="S32">
        <f t="shared" si="1"/>
        <v>-5.885875791998049</v>
      </c>
      <c r="T32">
        <f t="shared" si="2"/>
        <v>-6.218791762237771</v>
      </c>
    </row>
    <row r="33" spans="10:20" ht="12.75">
      <c r="J33" s="1">
        <v>6</v>
      </c>
      <c r="K33" s="1">
        <v>3</v>
      </c>
      <c r="L33" s="1">
        <v>3</v>
      </c>
      <c r="M33">
        <v>12</v>
      </c>
      <c r="N33">
        <v>36.885479249417</v>
      </c>
      <c r="O33">
        <v>5.324673224540581</v>
      </c>
      <c r="P33">
        <v>2</v>
      </c>
      <c r="Q33">
        <v>0.2016698855773274</v>
      </c>
      <c r="R33">
        <f t="shared" si="0"/>
        <v>-12.215179957314017</v>
      </c>
      <c r="S33">
        <f t="shared" si="1"/>
        <v>-3.7999572024561994</v>
      </c>
      <c r="T33">
        <f t="shared" si="2"/>
        <v>-7.42842632391536</v>
      </c>
    </row>
    <row r="34" spans="1:20" ht="12.75">
      <c r="A34" t="s">
        <v>18</v>
      </c>
      <c r="C34">
        <f>$C$9*($C$12/1000)*B32/($C$8+B32+$C$8*D32/$C$10)</f>
        <v>0.12876946483392054</v>
      </c>
      <c r="E34">
        <f>$E$9*($E$12/1000)*D32/($E$8+D32+F32*$E$8/$E$10)</f>
        <v>4.032636028403795</v>
      </c>
      <c r="G34">
        <f>$G$9*($G$12/1000)*F32/($G$8+F32+H32*$G$8/$G$10)</f>
        <v>0.14718658728722916</v>
      </c>
      <c r="J34" s="1">
        <v>6</v>
      </c>
      <c r="K34" s="1">
        <v>5</v>
      </c>
      <c r="L34" s="1">
        <v>3</v>
      </c>
      <c r="M34">
        <v>12</v>
      </c>
      <c r="N34">
        <v>28.633687616968167</v>
      </c>
      <c r="O34">
        <v>8.164606285511713</v>
      </c>
      <c r="P34">
        <v>2</v>
      </c>
      <c r="Q34">
        <v>0.22861263044824334</v>
      </c>
      <c r="R34">
        <f t="shared" si="0"/>
        <v>-12.843200386330656</v>
      </c>
      <c r="S34">
        <f t="shared" si="1"/>
        <v>-2.1118430115489555</v>
      </c>
      <c r="T34">
        <f t="shared" si="2"/>
        <v>-8.488520085805964</v>
      </c>
    </row>
    <row r="35" spans="1:20" ht="12.75">
      <c r="A35" t="s">
        <v>16</v>
      </c>
      <c r="C35">
        <f>$C$11*($C$12/1000)*D32/($C$10+D32+$C$10*B32/$C$8)</f>
        <v>8.302015007270483E-05</v>
      </c>
      <c r="E35">
        <f>$E$11*($E$12/1000)*F32/($E$10+F32+D32*$E$10/$E$8)</f>
        <v>3.903949583720016</v>
      </c>
      <c r="G35">
        <f>$G$11*($G$12/1000)*H32/($G$10+H32+F32*$G$10/$G$8)</f>
        <v>0.018500142603492704</v>
      </c>
      <c r="J35" s="1">
        <v>6</v>
      </c>
      <c r="K35" s="1">
        <v>10</v>
      </c>
      <c r="L35" s="1">
        <v>3</v>
      </c>
      <c r="M35">
        <v>12</v>
      </c>
      <c r="N35">
        <v>24.66376655417543</v>
      </c>
      <c r="O35">
        <v>11.077784292613705</v>
      </c>
      <c r="P35">
        <v>2</v>
      </c>
      <c r="Q35">
        <v>0.2442751920910482</v>
      </c>
      <c r="R35">
        <f t="shared" si="0"/>
        <v>-13.213337132244426</v>
      </c>
      <c r="S35">
        <f t="shared" si="1"/>
        <v>-0.9849759736571013</v>
      </c>
      <c r="T35">
        <f t="shared" si="2"/>
        <v>-9.245250377784048</v>
      </c>
    </row>
    <row r="36" spans="1:20" ht="12.75">
      <c r="A36" t="s">
        <v>17</v>
      </c>
      <c r="C36">
        <f>C34-C35</f>
        <v>0.12868644468384785</v>
      </c>
      <c r="E36">
        <f>E34-E35</f>
        <v>0.12868644468377877</v>
      </c>
      <c r="G36">
        <f>G34-G35</f>
        <v>0.12868644468373647</v>
      </c>
      <c r="J36" s="1">
        <v>6</v>
      </c>
      <c r="K36" s="1">
        <v>20</v>
      </c>
      <c r="L36" s="1">
        <v>3</v>
      </c>
      <c r="M36">
        <v>12</v>
      </c>
      <c r="N36">
        <v>23.190676275273844</v>
      </c>
      <c r="O36">
        <v>12.789944859596032</v>
      </c>
      <c r="P36">
        <v>2</v>
      </c>
      <c r="Q36">
        <v>0.2506401133492525</v>
      </c>
      <c r="R36">
        <f t="shared" si="0"/>
        <v>-13.366067714717165</v>
      </c>
      <c r="S36">
        <f t="shared" si="1"/>
        <v>-0.4758257019213028</v>
      </c>
      <c r="T36">
        <f t="shared" si="2"/>
        <v>-9.60167006704711</v>
      </c>
    </row>
    <row r="37" spans="2:20" ht="12.75">
      <c r="B37">
        <f>B32</f>
        <v>12</v>
      </c>
      <c r="D37">
        <f>D32+$D$4*(C36-E36)</f>
        <v>3.2759179063978077</v>
      </c>
      <c r="F37">
        <f>F32+$D$4*(E36-G36)</f>
        <v>2.1189926085908533</v>
      </c>
      <c r="H37">
        <f>H32</f>
        <v>2</v>
      </c>
      <c r="J37" s="1">
        <v>6</v>
      </c>
      <c r="K37" s="1">
        <v>30</v>
      </c>
      <c r="L37" s="1">
        <v>3</v>
      </c>
      <c r="M37">
        <v>12</v>
      </c>
      <c r="N37">
        <v>22.75864721922726</v>
      </c>
      <c r="O37">
        <v>13.399701692297455</v>
      </c>
      <c r="P37">
        <v>2</v>
      </c>
      <c r="Q37">
        <v>0.2525694789705129</v>
      </c>
      <c r="R37">
        <f t="shared" si="0"/>
        <v>-13.412704468072182</v>
      </c>
      <c r="S37">
        <f t="shared" si="1"/>
        <v>-0.31368755995030795</v>
      </c>
      <c r="T37">
        <f t="shared" si="2"/>
        <v>-9.717171455663088</v>
      </c>
    </row>
    <row r="38" spans="10:20" ht="12.75">
      <c r="J38" s="1">
        <v>6</v>
      </c>
      <c r="K38" s="1">
        <v>40</v>
      </c>
      <c r="L38" s="1">
        <v>3</v>
      </c>
      <c r="M38">
        <v>12</v>
      </c>
      <c r="N38">
        <v>22.55247506151953</v>
      </c>
      <c r="O38">
        <v>13.71207515852553</v>
      </c>
      <c r="P38">
        <v>2</v>
      </c>
      <c r="Q38">
        <v>0.2535005980176787</v>
      </c>
      <c r="R38">
        <f t="shared" si="0"/>
        <v>-13.435273340970948</v>
      </c>
      <c r="S38">
        <f t="shared" si="1"/>
        <v>-0.23396857970682405</v>
      </c>
      <c r="T38">
        <f t="shared" si="2"/>
        <v>-9.774321563007804</v>
      </c>
    </row>
    <row r="39" spans="1:20" ht="12.75">
      <c r="A39" t="s">
        <v>18</v>
      </c>
      <c r="C39">
        <f>$C$9*($C$12/1000)*B37/($C$8+B37+$C$8*D37/$C$10)</f>
        <v>0.12876946483392052</v>
      </c>
      <c r="E39">
        <f>$E$9*($E$12/1000)*D37/($E$8+D37+F37*$E$8/$E$10)</f>
        <v>4.032636028403799</v>
      </c>
      <c r="G39">
        <f>$G$9*($G$12/1000)*F37/($G$8+F37+H37*$G$8/$G$10)</f>
        <v>0.14718658728722936</v>
      </c>
      <c r="J39" s="1">
        <v>6</v>
      </c>
      <c r="K39" s="1">
        <v>50</v>
      </c>
      <c r="L39" s="1">
        <v>3</v>
      </c>
      <c r="M39">
        <v>12</v>
      </c>
      <c r="N39">
        <v>22.431778030313307</v>
      </c>
      <c r="O39">
        <v>13.901925122364544</v>
      </c>
      <c r="P39">
        <v>2</v>
      </c>
      <c r="Q39">
        <v>0.2540488498405739</v>
      </c>
      <c r="R39">
        <f t="shared" si="0"/>
        <v>-13.448581524840195</v>
      </c>
      <c r="S39">
        <f t="shared" si="1"/>
        <v>-0.1865591918089169</v>
      </c>
      <c r="T39">
        <f t="shared" si="2"/>
        <v>-9.808422767036465</v>
      </c>
    </row>
    <row r="40" spans="1:20" ht="12.75">
      <c r="A40" t="s">
        <v>16</v>
      </c>
      <c r="C40">
        <f>$C$11*($C$12/1000)*D37/($C$10+D37+$C$10*B37/$C$8)</f>
        <v>8.302015007270501E-05</v>
      </c>
      <c r="E40">
        <f>$E$11*($E$12/1000)*F37/($E$10+F37+D37*$E$10/$E$8)</f>
        <v>3.9039495837200198</v>
      </c>
      <c r="G40">
        <f>$G$11*($G$12/1000)*H37/($G$10+H37+F37*$G$10/$G$8)</f>
        <v>0.018500142603492684</v>
      </c>
      <c r="J40" s="1">
        <v>6</v>
      </c>
      <c r="K40" s="1">
        <v>100</v>
      </c>
      <c r="L40" s="1">
        <v>3</v>
      </c>
      <c r="M40">
        <v>12</v>
      </c>
      <c r="N40">
        <v>22.19690841009332</v>
      </c>
      <c r="O40">
        <v>14.287135842821558</v>
      </c>
      <c r="P40">
        <v>2</v>
      </c>
      <c r="Q40">
        <v>0.255122467224367</v>
      </c>
      <c r="R40">
        <f t="shared" si="0"/>
        <v>-13.474685005906869</v>
      </c>
      <c r="S40">
        <f t="shared" si="1"/>
        <v>-0.09267182393797557</v>
      </c>
      <c r="T40">
        <f t="shared" si="2"/>
        <v>-9.876206653840732</v>
      </c>
    </row>
    <row r="41" spans="1:20" ht="12.75">
      <c r="A41" t="s">
        <v>17</v>
      </c>
      <c r="C41">
        <f>C39-C40</f>
        <v>0.12868644468384782</v>
      </c>
      <c r="E41">
        <f>E39-E40</f>
        <v>0.12868644468377965</v>
      </c>
      <c r="G41">
        <f>G39-G40</f>
        <v>0.1286864446837367</v>
      </c>
      <c r="J41" s="1">
        <v>6</v>
      </c>
      <c r="K41" s="1">
        <v>100</v>
      </c>
      <c r="L41" s="1">
        <v>100</v>
      </c>
      <c r="M41">
        <v>12</v>
      </c>
      <c r="N41">
        <v>0.7615038321594227</v>
      </c>
      <c r="O41">
        <v>0.37290697679459156</v>
      </c>
      <c r="P41">
        <v>2</v>
      </c>
      <c r="Q41">
        <v>0.41418927001453837</v>
      </c>
      <c r="R41">
        <f t="shared" si="0"/>
        <v>-21.83826947568092</v>
      </c>
      <c r="S41">
        <f t="shared" si="1"/>
        <v>-0.7706361961782413</v>
      </c>
      <c r="T41">
        <f t="shared" si="2"/>
        <v>-0.8346578118264132</v>
      </c>
    </row>
    <row r="42" spans="2:10" ht="12.75">
      <c r="B42">
        <f>B37</f>
        <v>12</v>
      </c>
      <c r="D42">
        <f>D37+$D$4*(C41-E41)</f>
        <v>3.2759179063978143</v>
      </c>
      <c r="F42">
        <f>F37+$D$4*(E41-G41)</f>
        <v>2.1189926085908577</v>
      </c>
      <c r="H42">
        <f>H37</f>
        <v>2</v>
      </c>
      <c r="J42" t="s">
        <v>43</v>
      </c>
    </row>
    <row r="43" spans="10:20" ht="12.75">
      <c r="J43" s="1">
        <v>6</v>
      </c>
      <c r="K43" s="1">
        <v>100</v>
      </c>
      <c r="L43" s="1">
        <v>1</v>
      </c>
      <c r="M43">
        <v>12</v>
      </c>
      <c r="N43">
        <v>111.5738567456259</v>
      </c>
      <c r="O43">
        <v>73.61188720450556</v>
      </c>
      <c r="P43">
        <v>2</v>
      </c>
      <c r="Q43">
        <v>0.09674676357300349</v>
      </c>
      <c r="R43">
        <f aca="true" t="shared" si="3" ref="R43:R48">$C$6+$B$4*LN(N43/M43)</f>
        <v>-9.470145316871667</v>
      </c>
      <c r="S43">
        <f aca="true" t="shared" si="4" ref="S43:S48">$E$6+$B$4*LN(O43/N43)</f>
        <v>-0.03138299601474026</v>
      </c>
      <c r="T43">
        <f aca="true" t="shared" si="5" ref="T43:T48">$G$6+$B$4*LN(P43/O43)</f>
        <v>-13.94203517079917</v>
      </c>
    </row>
    <row r="44" spans="1:20" ht="12.75">
      <c r="A44" t="s">
        <v>18</v>
      </c>
      <c r="C44">
        <f>$C$9*($C$12/1000)*B42/($C$8+B42+$C$8*D42/$C$10)</f>
        <v>0.1287694648339205</v>
      </c>
      <c r="E44">
        <f>$E$9*($E$12/1000)*D42/($E$8+D42+F42*$E$8/$E$10)</f>
        <v>4.032636028403804</v>
      </c>
      <c r="G44">
        <f>$G$9*($G$12/1000)*F42/($G$8+F42+H42*$G$8/$G$10)</f>
        <v>0.14718658728722947</v>
      </c>
      <c r="J44" s="1">
        <v>6</v>
      </c>
      <c r="K44" s="1">
        <v>100</v>
      </c>
      <c r="L44" s="1">
        <v>2</v>
      </c>
      <c r="M44">
        <v>12</v>
      </c>
      <c r="N44">
        <v>43.63298991995363</v>
      </c>
      <c r="O44">
        <v>28.42887228026651</v>
      </c>
      <c r="P44">
        <v>2</v>
      </c>
      <c r="Q44">
        <v>0.18389532655348936</v>
      </c>
      <c r="R44">
        <f t="shared" si="3"/>
        <v>-11.79855097729919</v>
      </c>
      <c r="S44">
        <f t="shared" si="4"/>
        <v>-0.06245247350146177</v>
      </c>
      <c r="T44">
        <f t="shared" si="5"/>
        <v>-11.582560032884926</v>
      </c>
    </row>
    <row r="45" spans="1:20" ht="12.75">
      <c r="A45" t="s">
        <v>16</v>
      </c>
      <c r="C45">
        <f>$C$11*($C$12/1000)*D42/($C$10+D42+$C$10*B42/$C$8)</f>
        <v>8.302015007270515E-05</v>
      </c>
      <c r="E45">
        <f>$E$11*($E$12/1000)*F42/($E$10+F42+D42*$E$10/$E$8)</f>
        <v>3.903949583720024</v>
      </c>
      <c r="G45">
        <f>$G$11*($G$12/1000)*H42/($G$10+H42+F42*$G$10/$G$8)</f>
        <v>0.018500142603492663</v>
      </c>
      <c r="J45" s="1">
        <v>6</v>
      </c>
      <c r="K45" s="1">
        <v>100</v>
      </c>
      <c r="L45" s="1">
        <v>3</v>
      </c>
      <c r="M45">
        <v>12</v>
      </c>
      <c r="N45">
        <v>22.196908410092593</v>
      </c>
      <c r="O45">
        <v>14.287135842821113</v>
      </c>
      <c r="P45">
        <v>2</v>
      </c>
      <c r="Q45">
        <v>0.25512246722437015</v>
      </c>
      <c r="R45">
        <f t="shared" si="3"/>
        <v>-13.47468500590695</v>
      </c>
      <c r="S45">
        <f t="shared" si="4"/>
        <v>-0.09267182393797113</v>
      </c>
      <c r="T45">
        <f t="shared" si="5"/>
        <v>-9.876206653840654</v>
      </c>
    </row>
    <row r="46" spans="1:20" ht="12.75">
      <c r="A46" t="s">
        <v>17</v>
      </c>
      <c r="C46">
        <f>C44-C45</f>
        <v>0.1286864446838478</v>
      </c>
      <c r="E46">
        <f>E44-E45</f>
        <v>0.12868644468377965</v>
      </c>
      <c r="G46">
        <f>G44-G45</f>
        <v>0.1286864446837368</v>
      </c>
      <c r="J46" s="1">
        <v>6</v>
      </c>
      <c r="K46" s="1">
        <v>100</v>
      </c>
      <c r="L46" s="1">
        <v>5</v>
      </c>
      <c r="M46">
        <v>12</v>
      </c>
      <c r="N46">
        <v>8.573972012888987</v>
      </c>
      <c r="O46">
        <v>5.396408799401879</v>
      </c>
      <c r="P46">
        <v>2</v>
      </c>
      <c r="Q46">
        <v>0.3376640860392177</v>
      </c>
      <c r="R46">
        <f t="shared" si="3"/>
        <v>-15.833715353587072</v>
      </c>
      <c r="S46">
        <f t="shared" si="4"/>
        <v>-0.14823357382307978</v>
      </c>
      <c r="T46">
        <f t="shared" si="5"/>
        <v>-7.461614556275425</v>
      </c>
    </row>
    <row r="47" spans="2:20" ht="12.75">
      <c r="B47">
        <f>B42</f>
        <v>12</v>
      </c>
      <c r="D47">
        <f>D42+$D$4*(C46-E46)</f>
        <v>3.275917906397821</v>
      </c>
      <c r="F47">
        <f>F42+$D$4*(E46-G46)</f>
        <v>2.118992608590862</v>
      </c>
      <c r="H47">
        <f>H42</f>
        <v>2</v>
      </c>
      <c r="J47" s="1">
        <v>6</v>
      </c>
      <c r="K47" s="1">
        <v>100</v>
      </c>
      <c r="L47" s="1">
        <v>7.5</v>
      </c>
      <c r="M47">
        <v>12</v>
      </c>
      <c r="N47">
        <v>4.433498199711252</v>
      </c>
      <c r="O47">
        <v>2.724095362000996</v>
      </c>
      <c r="P47">
        <v>2</v>
      </c>
      <c r="Q47">
        <v>0.3743462378529962</v>
      </c>
      <c r="R47">
        <f t="shared" si="3"/>
        <v>-17.469379935717352</v>
      </c>
      <c r="S47">
        <f t="shared" si="4"/>
        <v>-0.20789029429385963</v>
      </c>
      <c r="T47">
        <f t="shared" si="5"/>
        <v>-5.766293253674364</v>
      </c>
    </row>
    <row r="48" spans="10:20" ht="12.75">
      <c r="J48" s="1">
        <v>6</v>
      </c>
      <c r="K48" s="1">
        <v>100</v>
      </c>
      <c r="L48" s="1">
        <v>10</v>
      </c>
      <c r="M48">
        <v>12</v>
      </c>
      <c r="N48">
        <v>3.045699812146237</v>
      </c>
      <c r="O48">
        <v>1.8331046354144247</v>
      </c>
      <c r="P48">
        <v>2</v>
      </c>
      <c r="Q48">
        <v>0.3884760864162306</v>
      </c>
      <c r="R48">
        <f t="shared" si="3"/>
        <v>-18.400516360133032</v>
      </c>
      <c r="S48">
        <f t="shared" si="4"/>
        <v>-0.25914472369637376</v>
      </c>
      <c r="T48">
        <f t="shared" si="5"/>
        <v>-4.78390239985617</v>
      </c>
    </row>
    <row r="49" spans="1:20" ht="12.75">
      <c r="A49" t="s">
        <v>18</v>
      </c>
      <c r="C49">
        <f>$C$9*($C$12/1000)*B47/($C$8+B47+$C$8*D47/$C$10)</f>
        <v>0.12876946483392046</v>
      </c>
      <c r="E49">
        <f>$E$9*($E$12/1000)*D47/($E$8+D47+F47*$E$8/$E$10)</f>
        <v>4.032636028403808</v>
      </c>
      <c r="G49">
        <f>$G$9*($G$12/1000)*F47/($G$8+F47+H47*$G$8/$G$10)</f>
        <v>0.14718658728722966</v>
      </c>
      <c r="J49" s="1">
        <v>6</v>
      </c>
      <c r="K49" s="1">
        <v>100</v>
      </c>
      <c r="L49" s="1">
        <v>20</v>
      </c>
      <c r="M49">
        <v>12</v>
      </c>
      <c r="N49">
        <v>1.574913636895517</v>
      </c>
      <c r="O49">
        <v>0.8919188357017791</v>
      </c>
      <c r="P49">
        <v>2</v>
      </c>
      <c r="Q49">
        <v>0.40465415711242314</v>
      </c>
      <c r="R49">
        <f>$C$6+$B$4*LN(N49/M49)</f>
        <v>-20.03615140757278</v>
      </c>
      <c r="S49">
        <f>$E$6+$B$4*LN(O49/N49)</f>
        <v>-0.410079835832835</v>
      </c>
      <c r="T49">
        <f>$G$6+$B$4*LN(P49/O49)</f>
        <v>-2.9973322402799627</v>
      </c>
    </row>
    <row r="50" spans="1:20" ht="12.75">
      <c r="A50" t="s">
        <v>16</v>
      </c>
      <c r="C50">
        <f>$C$11*($C$12/1000)*D47/($C$10+D47+$C$10*B47/$C$8)</f>
        <v>8.302015007270531E-05</v>
      </c>
      <c r="E50">
        <f>$E$11*($E$12/1000)*F47/($E$10+F47+D47*$E$10/$E$8)</f>
        <v>3.903949583720028</v>
      </c>
      <c r="G50">
        <f>$G$11*($G$12/1000)*H47/($G$10+H47+F47*$G$10/$G$8)</f>
        <v>0.018500142603492645</v>
      </c>
      <c r="J50" s="5">
        <v>6</v>
      </c>
      <c r="K50" s="5">
        <v>100</v>
      </c>
      <c r="L50" s="5">
        <v>25</v>
      </c>
      <c r="M50">
        <v>12</v>
      </c>
      <c r="N50">
        <v>1.3469302034050201</v>
      </c>
      <c r="O50">
        <v>0.7463363072312643</v>
      </c>
      <c r="P50">
        <v>2</v>
      </c>
      <c r="Q50">
        <v>0.4072824065535138</v>
      </c>
      <c r="R50">
        <f>$C$6+$B$4*LN(N50/M50)</f>
        <v>-20.42395485367725</v>
      </c>
      <c r="S50">
        <f>$E$6+$B$4*LN(O50/N50)</f>
        <v>-0.4642094744232135</v>
      </c>
      <c r="T50">
        <f>$G$6+$B$4*LN(P50/O50)</f>
        <v>-2.555399155585112</v>
      </c>
    </row>
    <row r="51" spans="1:20" ht="12.75">
      <c r="A51" t="s">
        <v>17</v>
      </c>
      <c r="C51">
        <f>C49-C50</f>
        <v>0.12868644468384777</v>
      </c>
      <c r="E51">
        <f>E49-E50</f>
        <v>0.1286864446837801</v>
      </c>
      <c r="G51">
        <f>G49-G50</f>
        <v>0.12868644468373702</v>
      </c>
      <c r="J51" s="5">
        <v>6</v>
      </c>
      <c r="K51" s="5">
        <v>100</v>
      </c>
      <c r="L51" s="5">
        <v>30</v>
      </c>
      <c r="M51">
        <v>12</v>
      </c>
      <c r="N51">
        <v>1.2047582262287801</v>
      </c>
      <c r="O51">
        <v>0.655594192630713</v>
      </c>
      <c r="P51">
        <v>2</v>
      </c>
      <c r="Q51">
        <v>0.40893863325611696</v>
      </c>
      <c r="R51">
        <f>$C$6+$B$4*LN(N51/M51)</f>
        <v>-20.700596807874042</v>
      </c>
      <c r="S51">
        <f>$E$6+$B$4*LN(O51/N51)</f>
        <v>-0.5090606434203468</v>
      </c>
      <c r="T51">
        <f>$G$6+$B$4*LN(P51/O51)</f>
        <v>-2.233906032391189</v>
      </c>
    </row>
    <row r="52" spans="2:20" ht="12.75">
      <c r="B52">
        <f>B47</f>
        <v>12</v>
      </c>
      <c r="D52">
        <f>D47+$D$4*(C51-E51)</f>
        <v>3.2759179063978277</v>
      </c>
      <c r="F52">
        <f>F47+$D$4*(E51-G51)</f>
        <v>2.1189926085908666</v>
      </c>
      <c r="H52">
        <f>H47</f>
        <v>2</v>
      </c>
      <c r="J52" s="5">
        <v>6</v>
      </c>
      <c r="K52" s="5">
        <v>100</v>
      </c>
      <c r="L52" s="5">
        <v>35</v>
      </c>
      <c r="M52">
        <v>12</v>
      </c>
      <c r="N52">
        <v>1.1076886325904676</v>
      </c>
      <c r="O52">
        <v>0.5936586668537887</v>
      </c>
      <c r="P52">
        <v>2</v>
      </c>
      <c r="Q52">
        <v>0.40893863325611696</v>
      </c>
      <c r="R52">
        <f>$C$6+$B$4*LN(N52/M52)</f>
        <v>-20.908925173813927</v>
      </c>
      <c r="S52">
        <f>$E$6+$B$4*LN(O52/N52)</f>
        <v>-0.5468412017453268</v>
      </c>
      <c r="T52">
        <f>$G$6+$B$4*LN(P52/O52)</f>
        <v>-1.9877971081263208</v>
      </c>
    </row>
    <row r="53" spans="10:20" ht="12.75">
      <c r="J53" s="1">
        <v>6</v>
      </c>
      <c r="K53" s="1">
        <v>100</v>
      </c>
      <c r="L53" s="1">
        <v>100</v>
      </c>
      <c r="M53">
        <v>12</v>
      </c>
      <c r="N53">
        <v>0.7615038321594227</v>
      </c>
      <c r="O53">
        <v>0.37290697679459156</v>
      </c>
      <c r="P53">
        <v>2</v>
      </c>
      <c r="Q53">
        <v>0.41418927001453837</v>
      </c>
      <c r="R53">
        <f>$C$6+$B$4*LN(N53/M53)</f>
        <v>-21.83826947568092</v>
      </c>
      <c r="S53">
        <f>$E$6+$B$4*LN(O53/N53)</f>
        <v>-0.7706361961782413</v>
      </c>
      <c r="T53">
        <f>$G$6+$B$4*LN(P53/O53)</f>
        <v>-0.8346578118264132</v>
      </c>
    </row>
    <row r="54" spans="1:7" ht="12.75">
      <c r="A54" t="s">
        <v>18</v>
      </c>
      <c r="C54">
        <f>$C$9*($C$12/1000)*B52/($C$8+B52+$C$8*D52/$C$10)</f>
        <v>0.12876946483392043</v>
      </c>
      <c r="E54">
        <f>$E$9*($E$12/1000)*D52/($E$8+D52+F52*$E$8/$E$10)</f>
        <v>4.032636028403813</v>
      </c>
      <c r="G54">
        <f>$G$9*($G$12/1000)*F52/($G$8+F52+H52*$G$8/$G$10)</f>
        <v>0.14718658728722978</v>
      </c>
    </row>
    <row r="55" spans="1:20" ht="12.75">
      <c r="A55" t="s">
        <v>16</v>
      </c>
      <c r="C55">
        <f>$C$11*($C$12/1000)*D52/($C$10+D52+$C$10*B52/$C$8)</f>
        <v>8.302015007270546E-05</v>
      </c>
      <c r="E55">
        <f>$E$11*($E$12/1000)*F52/($E$10+F52+D52*$E$10/$E$8)</f>
        <v>3.9039495837200318</v>
      </c>
      <c r="G55">
        <f>$G$11*($G$12/1000)*H52/($G$10+H52+F52*$G$10/$G$8)</f>
        <v>0.018500142603492628</v>
      </c>
      <c r="J55" s="1">
        <v>0.25</v>
      </c>
      <c r="K55" s="1">
        <v>100</v>
      </c>
      <c r="L55" s="1">
        <v>3</v>
      </c>
      <c r="M55">
        <v>12</v>
      </c>
      <c r="N55">
        <v>0.6331275017270868</v>
      </c>
      <c r="O55">
        <v>0.41747553866777243</v>
      </c>
      <c r="P55">
        <v>2</v>
      </c>
      <c r="Q55">
        <v>0.01732229461862973</v>
      </c>
      <c r="R55">
        <f aca="true" t="shared" si="6" ref="R55:R66">$C$6+$B$4*LN(N55/M55)</f>
        <v>-22.29613545390189</v>
      </c>
      <c r="S55">
        <f aca="true" t="shared" si="7" ref="S55:S66">$E$6+$B$4*LN(O55/N55)</f>
        <v>-0.03278576710635028</v>
      </c>
      <c r="T55">
        <f aca="true" t="shared" si="8" ref="T55:T66">$G$6+$B$4*LN(P55/O55)</f>
        <v>-1.1146422626773345</v>
      </c>
    </row>
    <row r="56" spans="1:20" ht="12.75">
      <c r="A56" t="s">
        <v>17</v>
      </c>
      <c r="C56">
        <f>C54-C55</f>
        <v>0.12868644468384774</v>
      </c>
      <c r="E56">
        <f>E54-E55</f>
        <v>0.128686444683781</v>
      </c>
      <c r="G56">
        <f>G54-G55</f>
        <v>0.12868644468373713</v>
      </c>
      <c r="J56" s="1">
        <v>0.5</v>
      </c>
      <c r="K56" s="1">
        <v>100</v>
      </c>
      <c r="L56" s="1">
        <v>3</v>
      </c>
      <c r="M56">
        <v>12</v>
      </c>
      <c r="N56">
        <v>0.8940757498271537</v>
      </c>
      <c r="O56">
        <v>0.5856049958236652</v>
      </c>
      <c r="P56">
        <v>2</v>
      </c>
      <c r="Q56">
        <v>0.034383740597862096</v>
      </c>
      <c r="R56">
        <f t="shared" si="6"/>
        <v>-21.440241136072878</v>
      </c>
      <c r="S56">
        <f t="shared" si="7"/>
        <v>-0.04939962282577315</v>
      </c>
      <c r="T56">
        <f t="shared" si="8"/>
        <v>-1.9539227247869255</v>
      </c>
    </row>
    <row r="57" spans="2:20" ht="12.75">
      <c r="B57">
        <f>B52</f>
        <v>12</v>
      </c>
      <c r="D57">
        <f>D52+$D$4*(C56-E56)</f>
        <v>3.2759179063978343</v>
      </c>
      <c r="F57">
        <f>F52+$D$4*(E56-G56)</f>
        <v>2.118992608590871</v>
      </c>
      <c r="H57">
        <f>H52</f>
        <v>2</v>
      </c>
      <c r="J57" s="1">
        <v>1</v>
      </c>
      <c r="K57" s="1">
        <v>100</v>
      </c>
      <c r="L57" s="1">
        <v>3</v>
      </c>
      <c r="M57">
        <v>12</v>
      </c>
      <c r="N57">
        <v>1.5114652140824623</v>
      </c>
      <c r="O57">
        <v>0.9832462842290799</v>
      </c>
      <c r="P57">
        <v>2</v>
      </c>
      <c r="Q57">
        <v>0.06756370286909506</v>
      </c>
      <c r="R57">
        <f t="shared" si="6"/>
        <v>-20.138131279883243</v>
      </c>
      <c r="S57">
        <f t="shared" si="7"/>
        <v>-0.06633841552531172</v>
      </c>
      <c r="T57">
        <f t="shared" si="8"/>
        <v>-3.239093788277022</v>
      </c>
    </row>
    <row r="58" spans="10:20" ht="12.75">
      <c r="J58" s="1">
        <v>2</v>
      </c>
      <c r="K58" s="1">
        <v>100</v>
      </c>
      <c r="L58" s="1">
        <v>3</v>
      </c>
      <c r="M58">
        <v>12</v>
      </c>
      <c r="N58">
        <v>3.275917906402104</v>
      </c>
      <c r="O58">
        <v>2.1189926085936084</v>
      </c>
      <c r="P58">
        <v>2</v>
      </c>
      <c r="Q58">
        <v>0.1286864446838334</v>
      </c>
      <c r="R58">
        <f t="shared" si="6"/>
        <v>-18.219805187153305</v>
      </c>
      <c r="S58">
        <f t="shared" si="7"/>
        <v>-0.08043014233769918</v>
      </c>
      <c r="T58">
        <f t="shared" si="8"/>
        <v>-5.14332815419457</v>
      </c>
    </row>
    <row r="59" spans="1:20" ht="12.75">
      <c r="A59" t="s">
        <v>18</v>
      </c>
      <c r="C59">
        <f>$C$9*($C$12/1000)*B57/($C$8+B57+$C$8*D57/$C$10)</f>
        <v>0.12876946483392043</v>
      </c>
      <c r="E59">
        <f>$E$9*($E$12/1000)*D57/($E$8+D57+F57*$E$8/$E$10)</f>
        <v>4.032636028403816</v>
      </c>
      <c r="G59">
        <f>$G$9*($G$12/1000)*F57/($G$8+F57+H57*$G$8/$G$10)</f>
        <v>0.14718658728722997</v>
      </c>
      <c r="J59" s="1">
        <v>3</v>
      </c>
      <c r="K59" s="1">
        <v>100</v>
      </c>
      <c r="L59" s="1">
        <v>3</v>
      </c>
      <c r="M59">
        <v>12</v>
      </c>
      <c r="N59">
        <v>6.09548666345076</v>
      </c>
      <c r="O59">
        <v>3.932932070321119</v>
      </c>
      <c r="P59">
        <v>2</v>
      </c>
      <c r="Q59">
        <v>0.17935591480899618</v>
      </c>
      <c r="R59">
        <f t="shared" si="6"/>
        <v>-16.6798479483783</v>
      </c>
      <c r="S59">
        <f t="shared" si="7"/>
        <v>-0.0866451935788648</v>
      </c>
      <c r="T59">
        <f t="shared" si="8"/>
        <v>-6.677070341728413</v>
      </c>
    </row>
    <row r="60" spans="1:31" ht="12.75">
      <c r="A60" t="s">
        <v>16</v>
      </c>
      <c r="C60">
        <f>$C$11*($C$12/1000)*D57/($C$10+D57+$C$10*B57/$C$8)</f>
        <v>8.302015007270562E-05</v>
      </c>
      <c r="E60">
        <f>$E$11*($E$12/1000)*F57/($E$10+F57+D57*$E$10/$E$8)</f>
        <v>3.903949583720036</v>
      </c>
      <c r="G60">
        <f>$G$11*($G$12/1000)*H57/($G$10+H57+F57*$G$10/$G$8)</f>
        <v>0.018500142603492607</v>
      </c>
      <c r="J60" s="1">
        <v>4</v>
      </c>
      <c r="K60" s="1">
        <v>100</v>
      </c>
      <c r="L60" s="1">
        <v>3</v>
      </c>
      <c r="M60">
        <v>12</v>
      </c>
      <c r="N60">
        <v>10.299294205682077</v>
      </c>
      <c r="O60">
        <v>6.636600747145215</v>
      </c>
      <c r="P60">
        <v>2</v>
      </c>
      <c r="Q60">
        <v>0.21626848373777027</v>
      </c>
      <c r="R60">
        <f t="shared" si="6"/>
        <v>-15.379021575938726</v>
      </c>
      <c r="S60">
        <f t="shared" si="7"/>
        <v>-0.08989917163609729</v>
      </c>
      <c r="T60">
        <f t="shared" si="8"/>
        <v>-7.974642736110752</v>
      </c>
      <c r="V60" s="19" t="s">
        <v>51</v>
      </c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ht="12.75">
      <c r="A61" t="s">
        <v>17</v>
      </c>
      <c r="C61">
        <f>C59-C60</f>
        <v>0.12868644468384774</v>
      </c>
      <c r="E61">
        <f>E59-E60</f>
        <v>0.1286864446837801</v>
      </c>
      <c r="G61">
        <f>G59-G60</f>
        <v>0.12868644468373736</v>
      </c>
      <c r="J61" s="1">
        <v>5</v>
      </c>
      <c r="K61" s="1">
        <v>100</v>
      </c>
      <c r="L61" s="1">
        <v>3</v>
      </c>
      <c r="M61">
        <v>12</v>
      </c>
      <c r="N61">
        <v>15.801275491375259</v>
      </c>
      <c r="O61">
        <v>10.17467243546737</v>
      </c>
      <c r="P61">
        <v>2</v>
      </c>
      <c r="Q61">
        <v>0.24020835840132554</v>
      </c>
      <c r="R61">
        <f t="shared" si="6"/>
        <v>-14.31754364456358</v>
      </c>
      <c r="S61">
        <f t="shared" si="7"/>
        <v>-0.09166903332540421</v>
      </c>
      <c r="T61">
        <f t="shared" si="8"/>
        <v>-9.034350805796592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2:31" ht="12.75">
      <c r="B62">
        <f>B57</f>
        <v>12</v>
      </c>
      <c r="D62">
        <f>D57+$D$4*(C61-E61)</f>
        <v>3.275917906397841</v>
      </c>
      <c r="F62">
        <f>F57+$D$4*(E61-G61)</f>
        <v>2.1189926085908755</v>
      </c>
      <c r="H62">
        <f>H57</f>
        <v>2</v>
      </c>
      <c r="J62" s="1">
        <v>6</v>
      </c>
      <c r="K62" s="1">
        <v>100</v>
      </c>
      <c r="L62" s="1">
        <v>3</v>
      </c>
      <c r="M62">
        <v>12</v>
      </c>
      <c r="N62">
        <v>22.196908410092593</v>
      </c>
      <c r="O62">
        <v>14.287135842821113</v>
      </c>
      <c r="P62">
        <v>2</v>
      </c>
      <c r="Q62">
        <v>0.25512246722437015</v>
      </c>
      <c r="R62">
        <f t="shared" si="6"/>
        <v>-13.47468500590695</v>
      </c>
      <c r="S62">
        <f t="shared" si="7"/>
        <v>-0.09267182393797113</v>
      </c>
      <c r="T62">
        <f t="shared" si="8"/>
        <v>-9.876206653840654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0:31" ht="12.75">
      <c r="J63" s="1">
        <v>8</v>
      </c>
      <c r="K63" s="1">
        <v>100</v>
      </c>
      <c r="L63" s="1">
        <v>3</v>
      </c>
      <c r="M63">
        <v>12</v>
      </c>
      <c r="N63">
        <v>36.32525897032991</v>
      </c>
      <c r="O63">
        <v>23.37145943324195</v>
      </c>
      <c r="P63">
        <v>2</v>
      </c>
      <c r="Q63">
        <v>0.271065320651968</v>
      </c>
      <c r="R63">
        <f t="shared" si="6"/>
        <v>-12.253135411523427</v>
      </c>
      <c r="S63">
        <f t="shared" si="7"/>
        <v>-0.09367440284867934</v>
      </c>
      <c r="T63">
        <f t="shared" si="8"/>
        <v>-11.096753669313468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ht="12.75">
      <c r="A64" t="s">
        <v>18</v>
      </c>
      <c r="C64">
        <f>$C$9*($C$12/1000)*B62/($C$8+B62+$C$8*D62/$C$10)</f>
        <v>0.1287694648339204</v>
      </c>
      <c r="E64">
        <f>$E$9*($E$12/1000)*D62/($E$8+D62+F62*$E$8/$E$10)</f>
        <v>4.03263602840382</v>
      </c>
      <c r="G64">
        <f>$G$9*($G$12/1000)*F62/($G$8+F62+H62*$G$8/$G$10)</f>
        <v>0.1471865872872301</v>
      </c>
      <c r="J64" s="1">
        <v>10</v>
      </c>
      <c r="K64" s="1">
        <v>100</v>
      </c>
      <c r="L64" s="1">
        <v>3</v>
      </c>
      <c r="M64">
        <v>12</v>
      </c>
      <c r="N64">
        <v>51.17583414974659</v>
      </c>
      <c r="O64">
        <v>32.91997203065629</v>
      </c>
      <c r="P64">
        <v>2</v>
      </c>
      <c r="Q64">
        <v>0.2789321592136764</v>
      </c>
      <c r="R64">
        <f t="shared" si="6"/>
        <v>-11.403105261699688</v>
      </c>
      <c r="S64">
        <f t="shared" si="7"/>
        <v>-0.0941460048160021</v>
      </c>
      <c r="T64">
        <f t="shared" si="8"/>
        <v>-11.946312217169886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 ht="12.75">
      <c r="A65" t="s">
        <v>16</v>
      </c>
      <c r="C65">
        <f>$C$11*($C$12/1000)*D62/($C$10+D62+$C$10*B62/$C$8)</f>
        <v>8.302015007270578E-05</v>
      </c>
      <c r="E65">
        <f>$E$11*($E$12/1000)*F62/($E$10+F62+D62*$E$10/$E$8)</f>
        <v>3.9039495837200406</v>
      </c>
      <c r="G65">
        <f>$G$11*($G$12/1000)*H62/($G$10+H62+F62*$G$10/$G$8)</f>
        <v>0.01850014260349259</v>
      </c>
      <c r="J65" s="1">
        <v>15</v>
      </c>
      <c r="K65" s="1">
        <v>100</v>
      </c>
      <c r="L65" s="1">
        <v>3</v>
      </c>
      <c r="M65">
        <v>12</v>
      </c>
      <c r="N65">
        <v>89.00171415117076</v>
      </c>
      <c r="O65">
        <v>57.24072961564835</v>
      </c>
      <c r="P65">
        <v>2</v>
      </c>
      <c r="Q65">
        <v>0.2875522729289148</v>
      </c>
      <c r="R65">
        <f t="shared" si="6"/>
        <v>-10.030702529887234</v>
      </c>
      <c r="S65">
        <f t="shared" si="7"/>
        <v>-0.0946470225821614</v>
      </c>
      <c r="T65">
        <f t="shared" si="8"/>
        <v>-13.318213931216182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ht="12.75">
      <c r="A66" t="s">
        <v>17</v>
      </c>
      <c r="C66">
        <f>C64-C65</f>
        <v>0.1286864446838477</v>
      </c>
      <c r="E66">
        <f>E64-E65</f>
        <v>0.1286864446837792</v>
      </c>
      <c r="G66">
        <f>G64-G65</f>
        <v>0.12868644468373752</v>
      </c>
      <c r="J66" s="1">
        <v>20</v>
      </c>
      <c r="K66" s="1">
        <v>100</v>
      </c>
      <c r="L66" s="1">
        <v>3</v>
      </c>
      <c r="M66">
        <v>12</v>
      </c>
      <c r="N66">
        <v>126.74504910689836</v>
      </c>
      <c r="O66">
        <v>81.50830575752612</v>
      </c>
      <c r="P66">
        <v>2</v>
      </c>
      <c r="Q66">
        <v>0.2911609490543929</v>
      </c>
      <c r="R66">
        <f t="shared" si="6"/>
        <v>-9.153968089582861</v>
      </c>
      <c r="S66">
        <f t="shared" si="7"/>
        <v>-0.09485218494137082</v>
      </c>
      <c r="T66">
        <f t="shared" si="8"/>
        <v>-14.194743209161345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2:8" ht="12.75">
      <c r="B67">
        <f>B62</f>
        <v>12</v>
      </c>
      <c r="D67">
        <f>D62+$D$4*(C66-E66)</f>
        <v>3.2759179063978476</v>
      </c>
      <c r="F67">
        <f>F62+$D$4*(E66-G66)</f>
        <v>2.1189926085908795</v>
      </c>
      <c r="H67">
        <f>H62</f>
        <v>2</v>
      </c>
    </row>
    <row r="68" spans="10:20" ht="12.75">
      <c r="J68" s="1">
        <v>6</v>
      </c>
      <c r="K68" s="1">
        <v>0.5</v>
      </c>
      <c r="L68" s="1">
        <v>3</v>
      </c>
      <c r="M68">
        <v>12</v>
      </c>
      <c r="N68">
        <v>246.1094939381257</v>
      </c>
      <c r="O68">
        <v>0.7468593401653447</v>
      </c>
      <c r="P68">
        <v>2</v>
      </c>
      <c r="Q68">
        <v>0.0489184607227284</v>
      </c>
      <c r="R68">
        <f aca="true" t="shared" si="9" ref="R68:R80">$C$6+$B$4*LN(N68/M68)</f>
        <v>-7.5082426866200676</v>
      </c>
      <c r="S68">
        <f aca="true" t="shared" si="10" ref="S68:S80">$E$6+$B$4*LN(O68/N68)</f>
        <v>-13.378184264691455</v>
      </c>
      <c r="T68">
        <f aca="true" t="shared" si="11" ref="T68:T80">$G$6+$B$4*LN(P68/O68)</f>
        <v>-2.5571365323740554</v>
      </c>
    </row>
    <row r="69" spans="1:20" ht="12.75">
      <c r="A69" t="s">
        <v>18</v>
      </c>
      <c r="C69">
        <f>$C$9*($C$12/1000)*B67/($C$8+B67+$C$8*D67/$C$10)</f>
        <v>0.12876946483392038</v>
      </c>
      <c r="E69">
        <f>$E$9*($E$12/1000)*D67/($E$8+D67+F67*$E$8/$E$10)</f>
        <v>4.032636028403824</v>
      </c>
      <c r="G69">
        <f>$G$9*($G$12/1000)*F67/($G$8+F67+H67*$G$8/$G$10)</f>
        <v>0.14718658728723027</v>
      </c>
      <c r="J69" s="1">
        <v>6</v>
      </c>
      <c r="K69" s="1">
        <v>0.75</v>
      </c>
      <c r="L69" s="1">
        <v>3</v>
      </c>
      <c r="M69">
        <v>12</v>
      </c>
      <c r="N69">
        <v>159.06240370447114</v>
      </c>
      <c r="O69">
        <v>1.0487801965237225</v>
      </c>
      <c r="P69">
        <v>2</v>
      </c>
      <c r="Q69">
        <v>0.07225237338185293</v>
      </c>
      <c r="R69">
        <f t="shared" si="9"/>
        <v>-8.59071292012532</v>
      </c>
      <c r="S69">
        <f t="shared" si="10"/>
        <v>-11.453738698633988</v>
      </c>
      <c r="T69">
        <f t="shared" si="11"/>
        <v>-3.399111864926268</v>
      </c>
    </row>
    <row r="70" spans="1:20" ht="12.75">
      <c r="A70" t="s">
        <v>16</v>
      </c>
      <c r="C70">
        <f>$C$11*($C$12/1000)*D67/($C$10+D67+$C$10*B67/$C$8)</f>
        <v>8.302015007270592E-05</v>
      </c>
      <c r="E70">
        <f>$E$11*($E$12/1000)*F67/($E$10+F67+D67*$E$10/$E$8)</f>
        <v>3.9039495837200433</v>
      </c>
      <c r="G70">
        <f>$G$11*($G$12/1000)*H67/($G$10+H67+F67*$G$10/$G$8)</f>
        <v>0.018500142603492573</v>
      </c>
      <c r="J70" s="1">
        <v>6</v>
      </c>
      <c r="K70" s="1">
        <v>1</v>
      </c>
      <c r="L70" s="1">
        <v>3</v>
      </c>
      <c r="M70">
        <v>12</v>
      </c>
      <c r="N70">
        <v>115.03216489443139</v>
      </c>
      <c r="O70">
        <v>1.3993749379608884</v>
      </c>
      <c r="P70">
        <v>2</v>
      </c>
      <c r="Q70">
        <v>0.09443598071461161</v>
      </c>
      <c r="R70">
        <f t="shared" si="9"/>
        <v>-9.394443267178655</v>
      </c>
      <c r="S70">
        <f t="shared" si="10"/>
        <v>-9.934781577482738</v>
      </c>
      <c r="T70">
        <f t="shared" si="11"/>
        <v>-4.114338639024183</v>
      </c>
    </row>
    <row r="71" spans="1:20" ht="12.75">
      <c r="A71" t="s">
        <v>17</v>
      </c>
      <c r="C71">
        <f>C69-C70</f>
        <v>0.12868644468384768</v>
      </c>
      <c r="E71">
        <f>E69-E70</f>
        <v>0.128686444683781</v>
      </c>
      <c r="G71">
        <f>G69-G70</f>
        <v>0.1286864446837377</v>
      </c>
      <c r="J71" s="1">
        <v>6</v>
      </c>
      <c r="K71" s="1">
        <v>1.5</v>
      </c>
      <c r="L71" s="1">
        <v>3</v>
      </c>
      <c r="M71">
        <v>12</v>
      </c>
      <c r="N71">
        <v>72.04263186998486</v>
      </c>
      <c r="O71">
        <v>2.2537286721981102</v>
      </c>
      <c r="P71">
        <v>2</v>
      </c>
      <c r="Q71">
        <v>0.13386909405122</v>
      </c>
      <c r="R71">
        <f t="shared" si="9"/>
        <v>-10.554968519801488</v>
      </c>
      <c r="S71">
        <f t="shared" si="10"/>
        <v>-7.592386611718455</v>
      </c>
      <c r="T71">
        <f t="shared" si="11"/>
        <v>-5.296208352165633</v>
      </c>
    </row>
    <row r="72" spans="2:20" ht="12.75">
      <c r="B72">
        <f>B67</f>
        <v>12</v>
      </c>
      <c r="D72">
        <f>D67+$D$4*(C71-E71)</f>
        <v>3.2759179063978543</v>
      </c>
      <c r="F72">
        <f>F67+$D$4*(E71-G71)</f>
        <v>2.118992608590884</v>
      </c>
      <c r="H72">
        <f>H67</f>
        <v>2</v>
      </c>
      <c r="J72" s="1">
        <v>6</v>
      </c>
      <c r="K72" s="1">
        <v>2</v>
      </c>
      <c r="L72" s="1">
        <v>3</v>
      </c>
      <c r="M72">
        <v>12</v>
      </c>
      <c r="N72">
        <v>52.51812200788743</v>
      </c>
      <c r="O72">
        <v>3.269364003940305</v>
      </c>
      <c r="P72">
        <v>2</v>
      </c>
      <c r="Q72">
        <v>0.16471882679059888</v>
      </c>
      <c r="R72">
        <f t="shared" si="9"/>
        <v>-11.338895929449757</v>
      </c>
      <c r="S72">
        <f t="shared" si="10"/>
        <v>-5.885875791998049</v>
      </c>
      <c r="T72">
        <f t="shared" si="11"/>
        <v>-6.218791762237771</v>
      </c>
    </row>
    <row r="73" spans="10:20" ht="12.75">
      <c r="J73" s="1">
        <v>6</v>
      </c>
      <c r="K73" s="1">
        <v>3</v>
      </c>
      <c r="L73" s="1">
        <v>3</v>
      </c>
      <c r="M73">
        <v>12</v>
      </c>
      <c r="N73">
        <v>36.885479249417</v>
      </c>
      <c r="O73">
        <v>5.324673224540581</v>
      </c>
      <c r="P73">
        <v>2</v>
      </c>
      <c r="Q73">
        <v>0.2016698855773274</v>
      </c>
      <c r="R73">
        <f t="shared" si="9"/>
        <v>-12.215179957314017</v>
      </c>
      <c r="S73">
        <f t="shared" si="10"/>
        <v>-3.7999572024561994</v>
      </c>
      <c r="T73">
        <f t="shared" si="11"/>
        <v>-7.42842632391536</v>
      </c>
    </row>
    <row r="74" spans="1:20" ht="12.75">
      <c r="A74" t="s">
        <v>18</v>
      </c>
      <c r="C74">
        <f>$C$9*($C$12/1000)*B72/($C$8+B72+$C$8*D72/$C$10)</f>
        <v>0.12876946483392038</v>
      </c>
      <c r="E74">
        <f>$E$9*($E$12/1000)*D72/($E$8+D72+F72*$E$8/$E$10)</f>
        <v>4.032636028403828</v>
      </c>
      <c r="G74">
        <f>$G$9*($G$12/1000)*F72/($G$8+F72+H72*$G$8/$G$10)</f>
        <v>0.1471865872872304</v>
      </c>
      <c r="J74" s="1">
        <v>6</v>
      </c>
      <c r="K74" s="1">
        <v>5</v>
      </c>
      <c r="L74" s="1">
        <v>3</v>
      </c>
      <c r="M74">
        <v>12</v>
      </c>
      <c r="N74">
        <v>28.633687616968167</v>
      </c>
      <c r="O74">
        <v>8.164606285511713</v>
      </c>
      <c r="P74">
        <v>2</v>
      </c>
      <c r="Q74">
        <v>0.22861263044824334</v>
      </c>
      <c r="R74">
        <f t="shared" si="9"/>
        <v>-12.843200386330656</v>
      </c>
      <c r="S74">
        <f t="shared" si="10"/>
        <v>-2.1118430115489555</v>
      </c>
      <c r="T74">
        <f t="shared" si="11"/>
        <v>-8.488520085805964</v>
      </c>
    </row>
    <row r="75" spans="1:20" ht="12.75">
      <c r="A75" t="s">
        <v>16</v>
      </c>
      <c r="C75">
        <f>$C$11*($C$12/1000)*D72/($C$10+D72+$C$10*B72/$C$8)</f>
        <v>8.302015007270608E-05</v>
      </c>
      <c r="E75">
        <f>$E$11*($E$12/1000)*F72/($E$10+F72+D72*$E$10/$E$8)</f>
        <v>3.9039495837200477</v>
      </c>
      <c r="G75">
        <f>$G$11*($G$12/1000)*H72/($G$10+H72+F72*$G$10/$G$8)</f>
        <v>0.018500142603492555</v>
      </c>
      <c r="J75" s="1">
        <v>6</v>
      </c>
      <c r="K75" s="1">
        <v>10</v>
      </c>
      <c r="L75" s="1">
        <v>3</v>
      </c>
      <c r="M75">
        <v>12</v>
      </c>
      <c r="N75">
        <v>24.66376655417543</v>
      </c>
      <c r="O75">
        <v>11.077784292613705</v>
      </c>
      <c r="P75">
        <v>2</v>
      </c>
      <c r="Q75">
        <v>0.2442751920910482</v>
      </c>
      <c r="R75">
        <f t="shared" si="9"/>
        <v>-13.213337132244426</v>
      </c>
      <c r="S75">
        <f t="shared" si="10"/>
        <v>-0.9849759736571013</v>
      </c>
      <c r="T75">
        <f t="shared" si="11"/>
        <v>-9.245250377784048</v>
      </c>
    </row>
    <row r="76" spans="1:20" ht="12.75">
      <c r="A76" t="s">
        <v>17</v>
      </c>
      <c r="C76">
        <f>C74-C75</f>
        <v>0.12868644468384768</v>
      </c>
      <c r="E76">
        <f>E74-E75</f>
        <v>0.1286864446837801</v>
      </c>
      <c r="G76">
        <f>G74-G75</f>
        <v>0.12868644468373786</v>
      </c>
      <c r="J76" s="1">
        <v>6</v>
      </c>
      <c r="K76" s="1">
        <v>20</v>
      </c>
      <c r="L76" s="1">
        <v>3</v>
      </c>
      <c r="M76">
        <v>12</v>
      </c>
      <c r="N76">
        <v>23.190676275273844</v>
      </c>
      <c r="O76">
        <v>12.789944859596032</v>
      </c>
      <c r="P76">
        <v>2</v>
      </c>
      <c r="Q76">
        <v>0.2506401133492525</v>
      </c>
      <c r="R76">
        <f t="shared" si="9"/>
        <v>-13.366067714717165</v>
      </c>
      <c r="S76">
        <f t="shared" si="10"/>
        <v>-0.4758257019213028</v>
      </c>
      <c r="T76">
        <f t="shared" si="11"/>
        <v>-9.60167006704711</v>
      </c>
    </row>
    <row r="77" spans="2:20" ht="12.75">
      <c r="B77">
        <f>B72</f>
        <v>12</v>
      </c>
      <c r="D77">
        <f>D72+$D$4*(C76-E76)</f>
        <v>3.275917906397861</v>
      </c>
      <c r="F77">
        <f>F72+$D$4*(E76-G76)</f>
        <v>2.1189926085908883</v>
      </c>
      <c r="H77">
        <f>H72</f>
        <v>2</v>
      </c>
      <c r="J77" s="1">
        <v>6</v>
      </c>
      <c r="K77" s="1">
        <v>30</v>
      </c>
      <c r="L77" s="1">
        <v>3</v>
      </c>
      <c r="M77">
        <v>12</v>
      </c>
      <c r="N77">
        <v>22.75864721922726</v>
      </c>
      <c r="O77">
        <v>13.399701692297455</v>
      </c>
      <c r="P77">
        <v>2</v>
      </c>
      <c r="Q77">
        <v>0.2525694789705129</v>
      </c>
      <c r="R77">
        <f t="shared" si="9"/>
        <v>-13.412704468072182</v>
      </c>
      <c r="S77">
        <f t="shared" si="10"/>
        <v>-0.31368755995030795</v>
      </c>
      <c r="T77">
        <f t="shared" si="11"/>
        <v>-9.717171455663088</v>
      </c>
    </row>
    <row r="78" spans="10:20" ht="12.75">
      <c r="J78" s="1">
        <v>6</v>
      </c>
      <c r="K78" s="1">
        <v>40</v>
      </c>
      <c r="L78" s="1">
        <v>3</v>
      </c>
      <c r="M78">
        <v>12</v>
      </c>
      <c r="N78">
        <v>22.55247506151953</v>
      </c>
      <c r="O78">
        <v>13.71207515852553</v>
      </c>
      <c r="P78">
        <v>2</v>
      </c>
      <c r="Q78">
        <v>0.2535005980176787</v>
      </c>
      <c r="R78">
        <f t="shared" si="9"/>
        <v>-13.435273340970948</v>
      </c>
      <c r="S78">
        <f t="shared" si="10"/>
        <v>-0.23396857970682405</v>
      </c>
      <c r="T78">
        <f t="shared" si="11"/>
        <v>-9.774321563007804</v>
      </c>
    </row>
    <row r="79" spans="1:20" ht="12.75">
      <c r="A79" t="s">
        <v>18</v>
      </c>
      <c r="C79">
        <f>$C$9*($C$12/1000)*B77/($C$8+B77+$C$8*D77/$C$10)</f>
        <v>0.12876946483392035</v>
      </c>
      <c r="E79">
        <f>$E$9*($E$12/1000)*D77/($E$8+D77+F77*$E$8/$E$10)</f>
        <v>4.032636028403831</v>
      </c>
      <c r="G79">
        <f>$G$9*($G$12/1000)*F77/($G$8+F77+H77*$G$8/$G$10)</f>
        <v>0.14718658728723058</v>
      </c>
      <c r="J79" s="1">
        <v>6</v>
      </c>
      <c r="K79" s="1">
        <v>50</v>
      </c>
      <c r="L79" s="1">
        <v>3</v>
      </c>
      <c r="M79">
        <v>12</v>
      </c>
      <c r="N79">
        <v>22.431778030313307</v>
      </c>
      <c r="O79">
        <v>13.901925122364544</v>
      </c>
      <c r="P79">
        <v>2</v>
      </c>
      <c r="Q79">
        <v>0.2540488498405739</v>
      </c>
      <c r="R79">
        <f t="shared" si="9"/>
        <v>-13.448581524840195</v>
      </c>
      <c r="S79">
        <f t="shared" si="10"/>
        <v>-0.1865591918089169</v>
      </c>
      <c r="T79">
        <f t="shared" si="11"/>
        <v>-9.808422767036465</v>
      </c>
    </row>
    <row r="80" spans="1:20" ht="12.75">
      <c r="A80" t="s">
        <v>16</v>
      </c>
      <c r="C80">
        <f>$C$11*($C$12/1000)*D77/($C$10+D77+$C$10*B77/$C$8)</f>
        <v>8.302015007270623E-05</v>
      </c>
      <c r="E80">
        <f>$E$11*($E$12/1000)*F77/($E$10+F77+D77*$E$10/$E$8)</f>
        <v>3.903949583720052</v>
      </c>
      <c r="G80">
        <f>$G$11*($G$12/1000)*H77/($G$10+H77+F77*$G$10/$G$8)</f>
        <v>0.018500142603492534</v>
      </c>
      <c r="J80" s="1">
        <v>6</v>
      </c>
      <c r="K80" s="1">
        <v>100</v>
      </c>
      <c r="L80" s="1">
        <v>3</v>
      </c>
      <c r="M80">
        <v>12</v>
      </c>
      <c r="N80">
        <v>22.196908410092593</v>
      </c>
      <c r="O80">
        <v>14.287135842821113</v>
      </c>
      <c r="P80">
        <v>2</v>
      </c>
      <c r="Q80">
        <v>0.25512246722437015</v>
      </c>
      <c r="R80">
        <f t="shared" si="9"/>
        <v>-13.47468500590695</v>
      </c>
      <c r="S80">
        <f t="shared" si="10"/>
        <v>-0.09267182393797113</v>
      </c>
      <c r="T80">
        <f t="shared" si="11"/>
        <v>-9.876206653840654</v>
      </c>
    </row>
    <row r="81" spans="1:7" ht="12.75">
      <c r="A81" t="s">
        <v>17</v>
      </c>
      <c r="C81">
        <f>C79-C80</f>
        <v>0.12868644468384766</v>
      </c>
      <c r="E81">
        <f>E79-E80</f>
        <v>0.1286864446837792</v>
      </c>
      <c r="G81">
        <f>G79-G80</f>
        <v>0.12868644468373805</v>
      </c>
    </row>
    <row r="82" spans="2:8" ht="12.75">
      <c r="B82">
        <f>B77</f>
        <v>12</v>
      </c>
      <c r="D82">
        <f>D77+$D$4*(C81-E81)</f>
        <v>3.2759179063978676</v>
      </c>
      <c r="F82">
        <f>F77+$D$4*(E81-G81)</f>
        <v>2.1189926085908923</v>
      </c>
      <c r="H82">
        <f>H77</f>
        <v>2</v>
      </c>
    </row>
    <row r="84" spans="1:7" ht="12.75">
      <c r="A84" t="s">
        <v>18</v>
      </c>
      <c r="C84">
        <f>$C$9*($C$12/1000)*B82/($C$8+B82+$C$8*D82/$C$10)</f>
        <v>0.12876946483392032</v>
      </c>
      <c r="E84">
        <f>$E$9*($E$12/1000)*D82/($E$8+D82+F82*$E$8/$E$10)</f>
        <v>4.032636028403837</v>
      </c>
      <c r="G84">
        <f>$G$9*($G$12/1000)*F82/($G$8+F82+H82*$G$8/$G$10)</f>
        <v>0.14718658728723075</v>
      </c>
    </row>
    <row r="85" spans="1:7" ht="12.75">
      <c r="A85" t="s">
        <v>16</v>
      </c>
      <c r="C85">
        <f>$C$11*($C$12/1000)*D82/($C$10+D82+$C$10*B82/$C$8)</f>
        <v>8.302015007270639E-05</v>
      </c>
      <c r="E85">
        <f>$E$11*($E$12/1000)*F82/($E$10+F82+D82*$E$10/$E$8)</f>
        <v>3.903949583720055</v>
      </c>
      <c r="G85">
        <f>$G$11*($G$12/1000)*H82/($G$10+H82+F82*$G$10/$G$8)</f>
        <v>0.018500142603492517</v>
      </c>
    </row>
    <row r="86" spans="1:7" ht="12.75">
      <c r="A86" t="s">
        <v>17</v>
      </c>
      <c r="C86">
        <f>C84-C85</f>
        <v>0.12868644468384763</v>
      </c>
      <c r="E86">
        <f>E84-E85</f>
        <v>0.12868644468378188</v>
      </c>
      <c r="G86">
        <f>G84-G85</f>
        <v>0.12868644468373824</v>
      </c>
    </row>
    <row r="87" spans="2:8" ht="12.75">
      <c r="B87">
        <f>B82</f>
        <v>12</v>
      </c>
      <c r="D87">
        <f>D82+$D$4*(C86-E86)</f>
        <v>3.2759179063978743</v>
      </c>
      <c r="F87">
        <f>F82+$D$4*(E86-G86)</f>
        <v>2.1189926085908968</v>
      </c>
      <c r="H87">
        <f>H82</f>
        <v>2</v>
      </c>
    </row>
  </sheetData>
  <mergeCells count="1">
    <mergeCell ref="V60:AE6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Kahn</dc:creator>
  <cp:keywords/>
  <dc:description/>
  <cp:lastModifiedBy>Jason Kahn</cp:lastModifiedBy>
  <dcterms:created xsi:type="dcterms:W3CDTF">2002-11-07T18:49:38Z</dcterms:created>
  <cp:category/>
  <cp:version/>
  <cp:contentType/>
  <cp:contentStatus/>
</cp:coreProperties>
</file>